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2026\TS - Technické standardy ČKAIT 2026\A-2026 TS 01 Klečka\20260622 final2 pro představenstvo\"/>
    </mc:Choice>
  </mc:AlternateContent>
  <xr:revisionPtr revIDLastSave="0" documentId="8_{ADB1A34C-9EC0-4400-BB52-0F665049AFD6}" xr6:coauthVersionLast="47" xr6:coauthVersionMax="47" xr10:uidLastSave="{00000000-0000-0000-0000-000000000000}"/>
  <bookViews>
    <workbookView xWindow="-28920" yWindow="-120" windowWidth="29040" windowHeight="17520" activeTab="4" xr2:uid="{00000000-000D-0000-FFFF-FFFF00000000}"/>
  </bookViews>
  <sheets>
    <sheet name="Úvod" sheetId="10" r:id="rId1"/>
    <sheet name="Návrh SV do 30.6.2024" sheetId="8" r:id="rId2"/>
    <sheet name="Posouzení SV do 30.6.2024" sheetId="1" r:id="rId3"/>
    <sheet name="Návrh SV po 1.7.2024" sheetId="12" r:id="rId4"/>
    <sheet name="Posouzení SV po 1.7.2024" sheetId="13" r:id="rId5"/>
    <sheet name="data_sv_SZ" sheetId="2" state="hidden" r:id="rId6"/>
    <sheet name="data_sv_NZ" sheetId="14" state="hidden" r:id="rId7"/>
  </sheets>
  <definedNames>
    <definedName name="_xlnm.Print_Area" localSheetId="1">'Návrh SV do 30.6.2024'!$A$1:$I$58</definedName>
    <definedName name="_xlnm.Print_Area" localSheetId="3">'Návrh SV po 1.7.2024'!$A$1:$I$58</definedName>
    <definedName name="_xlnm.Print_Area" localSheetId="2">'Posouzení SV do 30.6.2024'!$A$1:$I$68</definedName>
    <definedName name="_xlnm.Print_Area" localSheetId="4">'Posouzení SV po 1.7.2024'!$A$1:$I$68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8" l="1"/>
  <c r="D29" i="12"/>
  <c r="D11" i="13"/>
  <c r="F13" i="13" s="1"/>
  <c r="D11" i="12"/>
  <c r="F47" i="14"/>
  <c r="D43" i="14"/>
  <c r="C43" i="14"/>
  <c r="D42" i="14"/>
  <c r="C42" i="14"/>
  <c r="L41" i="14"/>
  <c r="K41" i="14"/>
  <c r="L40" i="14"/>
  <c r="E40" i="14"/>
  <c r="D40" i="14"/>
  <c r="C40" i="14"/>
  <c r="B37" i="14"/>
  <c r="B36" i="14"/>
  <c r="F21" i="14"/>
  <c r="D54" i="13"/>
  <c r="D52" i="13"/>
  <c r="D49" i="13"/>
  <c r="D47" i="13"/>
  <c r="D51" i="13" s="1"/>
  <c r="F45" i="13"/>
  <c r="D45" i="13"/>
  <c r="D39" i="13"/>
  <c r="D29" i="13"/>
  <c r="D23" i="13"/>
  <c r="D54" i="12"/>
  <c r="D45" i="12"/>
  <c r="D43" i="12"/>
  <c r="D39" i="12"/>
  <c r="F27" i="12"/>
  <c r="D47" i="12" s="1"/>
  <c r="D49" i="12" s="1"/>
  <c r="D21" i="12"/>
  <c r="D54" i="8"/>
  <c r="F45" i="1"/>
  <c r="D45" i="1"/>
  <c r="D39" i="8"/>
  <c r="D11" i="8"/>
  <c r="D52" i="8" s="1"/>
  <c r="D52" i="12" l="1"/>
  <c r="F56" i="12" s="1"/>
  <c r="D56" i="12" s="1"/>
  <c r="B37" i="2"/>
  <c r="D45" i="8" s="1"/>
  <c r="F47" i="2" l="1"/>
  <c r="F37" i="13" s="1"/>
  <c r="D57" i="13" l="1"/>
  <c r="D59" i="13" s="1"/>
  <c r="D56" i="13"/>
  <c r="D60" i="13" s="1"/>
  <c r="F27" i="8"/>
  <c r="D47" i="8" s="1"/>
  <c r="L40" i="2"/>
  <c r="K41" i="2"/>
  <c r="L41" i="2"/>
  <c r="C40" i="2"/>
  <c r="D40" i="2"/>
  <c r="E40" i="2"/>
  <c r="D11" i="1"/>
  <c r="D62" i="13" l="1"/>
  <c r="D64" i="13"/>
  <c r="D49" i="8"/>
  <c r="D21" i="8"/>
  <c r="D23" i="1"/>
  <c r="D39" i="1" l="1"/>
  <c r="C43" i="2"/>
  <c r="D43" i="2"/>
  <c r="D42" i="2"/>
  <c r="C42" i="2"/>
  <c r="B36" i="2"/>
  <c r="D49" i="1" s="1"/>
  <c r="F21" i="2"/>
  <c r="D29" i="1"/>
  <c r="D47" i="1" l="1"/>
  <c r="D51" i="1" s="1"/>
  <c r="D43" i="8"/>
  <c r="F56" i="8" s="1"/>
  <c r="F37" i="1"/>
  <c r="D54" i="1"/>
  <c r="F13" i="1"/>
  <c r="D57" i="1" l="1"/>
  <c r="D56" i="1"/>
  <c r="D59" i="1"/>
  <c r="D56" i="8"/>
  <c r="D52" i="1"/>
  <c r="D60" i="1" l="1"/>
  <c r="D64" i="1" l="1"/>
  <c r="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Klečka Jan, Ing.</author>
  </authors>
  <commentList>
    <comment ref="F2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Klečka Jan, Ing.:</t>
        </r>
        <r>
          <rPr>
            <sz val="9"/>
            <color indexed="81"/>
            <rFont val="Tahoma"/>
            <family val="2"/>
            <charset val="238"/>
          </rPr>
          <t xml:space="preserve">
Předpokláda-li se stejný průhyb obou konstrukcí může být zadána až 0 hodnota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Klečka Jan, Ing.</author>
  </authors>
  <commentList>
    <comment ref="F2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Klečka Jan, Ing.:</t>
        </r>
        <r>
          <rPr>
            <sz val="9"/>
            <color indexed="81"/>
            <rFont val="Tahoma"/>
            <family val="2"/>
            <charset val="238"/>
          </rPr>
          <t xml:space="preserve">
Předpokláda-li se stejný průhyb obou konstrukcí může být zadána až 0 hodnota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Klečka Jan, Ing.</author>
  </authors>
  <commentList>
    <comment ref="F21" authorId="0" shapeId="0" xr:uid="{CD436E0D-DDCE-4698-BA09-E0028FD2B349}">
      <text>
        <r>
          <rPr>
            <b/>
            <sz val="9"/>
            <color indexed="81"/>
            <rFont val="Tahoma"/>
            <family val="2"/>
            <charset val="238"/>
          </rPr>
          <t>Klečka Jan, Ing.:</t>
        </r>
        <r>
          <rPr>
            <sz val="9"/>
            <color indexed="81"/>
            <rFont val="Tahoma"/>
            <family val="2"/>
            <charset val="238"/>
          </rPr>
          <t xml:space="preserve">
Předpokláda-li se stejný průhyb obou konstrukcí může být zadána až 0 hodnota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Klečka Jan, Ing.</author>
  </authors>
  <commentList>
    <comment ref="F23" authorId="0" shapeId="0" xr:uid="{C19466CE-D775-4969-888E-D01285BC36E6}">
      <text>
        <r>
          <rPr>
            <b/>
            <sz val="9"/>
            <color indexed="81"/>
            <rFont val="Tahoma"/>
            <family val="2"/>
            <charset val="238"/>
          </rPr>
          <t>Klečka Jan, Ing.:</t>
        </r>
        <r>
          <rPr>
            <sz val="9"/>
            <color indexed="81"/>
            <rFont val="Tahoma"/>
            <family val="2"/>
            <charset val="238"/>
          </rPr>
          <t xml:space="preserve">
Předpokláda-li se stejný průhyb obou konstrukcí může být zadána až 0 hodnota</t>
        </r>
      </text>
    </comment>
  </commentList>
</comments>
</file>

<file path=xl/sharedStrings.xml><?xml version="1.0" encoding="utf-8"?>
<sst xmlns="http://schemas.openxmlformats.org/spreadsheetml/2006/main" count="1413" uniqueCount="239">
  <si>
    <t>typ budovy</t>
  </si>
  <si>
    <t>typ místnosti</t>
  </si>
  <si>
    <t>Výpočet světlé výšky dle PD a norem ČSN</t>
  </si>
  <si>
    <t>tloušťka stropní desky</t>
  </si>
  <si>
    <t>Rodinné domy a stavby pro rodinnou rekreaci</t>
  </si>
  <si>
    <t>Bytové domy</t>
  </si>
  <si>
    <t>Administrativní budovy a prostory</t>
  </si>
  <si>
    <t>Stavby ubytovacích zařízení</t>
  </si>
  <si>
    <t>Výrobní průmyslové budovy</t>
  </si>
  <si>
    <t>Stavby škol, předškolních, školských a tělovýchovných zařízení</t>
  </si>
  <si>
    <t>Objekt/Místnost</t>
  </si>
  <si>
    <t xml:space="preserve"> obytné a pobytové místnosti</t>
  </si>
  <si>
    <t>podkorví</t>
  </si>
  <si>
    <t>schodiště</t>
  </si>
  <si>
    <t>chodba</t>
  </si>
  <si>
    <t>předsíň</t>
  </si>
  <si>
    <t>Tab.1 - Minimální světlé výšky místností dle objektů v mm</t>
  </si>
  <si>
    <t>koupelna a wc</t>
  </si>
  <si>
    <t>jednací a shromažďovací prostory</t>
  </si>
  <si>
    <t>základní, střední, vyšší a speciální škola</t>
  </si>
  <si>
    <t>tělocvična rozměrů 12mx18m a 12mx24m</t>
  </si>
  <si>
    <t>tělocvična rozměrů 18mx30m a větší</t>
  </si>
  <si>
    <t>šatna</t>
  </si>
  <si>
    <t>tloušťka vrstvy tepelné a akustické izolace podlahy</t>
  </si>
  <si>
    <t>tloušťka roznášecí desky podlahy</t>
  </si>
  <si>
    <t>tloušťka nášlapné vrstvy podlahy</t>
  </si>
  <si>
    <t>předpokládaný průhyb stropní desky</t>
  </si>
  <si>
    <t>rozpětí stropní konstrukce od podpory k podpoře</t>
  </si>
  <si>
    <t>konstrukční výška dle PD</t>
  </si>
  <si>
    <t>odchylka konstrukční výšky</t>
  </si>
  <si>
    <t>odchylka tloušťky stropní desky</t>
  </si>
  <si>
    <t>l</t>
  </si>
  <si>
    <t>p</t>
  </si>
  <si>
    <t>typ povrchové úpravy stropu</t>
  </si>
  <si>
    <t>Betonové kce</t>
  </si>
  <si>
    <t>Konstrukce/Výška v mm</t>
  </si>
  <si>
    <t>Dřevěné kce</t>
  </si>
  <si>
    <t>Konstrukce/Tl. Kce</t>
  </si>
  <si>
    <t>NDF</t>
  </si>
  <si>
    <t>tsd≤170</t>
  </si>
  <si>
    <t>180&lt;tsd≤220</t>
  </si>
  <si>
    <t>230&lt;tsd≤270</t>
  </si>
  <si>
    <t>280&lt;tsd≤320</t>
  </si>
  <si>
    <t>330&lt;tsd≤370</t>
  </si>
  <si>
    <t>380&lt;tsd≤420</t>
  </si>
  <si>
    <t>430&lt;tsd≤470</t>
  </si>
  <si>
    <t>530&lt;tsd≤570</t>
  </si>
  <si>
    <t>580&lt;tsd≤620</t>
  </si>
  <si>
    <t>630&lt;tsd≤670</t>
  </si>
  <si>
    <t>680&lt;tsd≤720</t>
  </si>
  <si>
    <t>730&lt;tsd≤770</t>
  </si>
  <si>
    <t>780&lt;tsd≤820</t>
  </si>
  <si>
    <t>Tab.2 - Odchylky konstrukční výšky v mm</t>
  </si>
  <si>
    <t>Tab.3 - Odchylky tloušťky stropní desky v mm</t>
  </si>
  <si>
    <t>odchylka tloušťky roznášecí vrstvy podlahy</t>
  </si>
  <si>
    <t xml:space="preserve">celková tloušťka podlahy </t>
  </si>
  <si>
    <t>typ hrubé podlahy</t>
  </si>
  <si>
    <t>materiál roznášecí vrstvy hrubé podlahy</t>
  </si>
  <si>
    <t xml:space="preserve">Tab.4 - Odchylky tloušťky roznášecí vrstvy hrubé podlahy </t>
  </si>
  <si>
    <t>Typ podlahy/Typ roznášecí desky</t>
  </si>
  <si>
    <t>Těžká plovoucí podlaha</t>
  </si>
  <si>
    <t>Lehká plovoucí podlaha</t>
  </si>
  <si>
    <t>Cementový potěr</t>
  </si>
  <si>
    <t>Litý potěr</t>
  </si>
  <si>
    <t>Typ roznášecí desky/ Typ nášlapné vrstvy</t>
  </si>
  <si>
    <t>Litý potěr (6mm)</t>
  </si>
  <si>
    <t>Čerpací stanice pohoných hmot</t>
  </si>
  <si>
    <t>skladovací prostory</t>
  </si>
  <si>
    <t>Jednotlivé a řadové garáže</t>
  </si>
  <si>
    <t>Hromadné garáže</t>
  </si>
  <si>
    <t>Garážové prostory</t>
  </si>
  <si>
    <t>Servisy a opravny motorových vozidel</t>
  </si>
  <si>
    <t>Zdravotnická zařízení</t>
  </si>
  <si>
    <t>vedlejší prostory</t>
  </si>
  <si>
    <t>(speciální) mateřská škola</t>
  </si>
  <si>
    <t>části kanceláří mimo pracovní plochu</t>
  </si>
  <si>
    <t>kanceláře</t>
  </si>
  <si>
    <t>místnost pro pobyt osob</t>
  </si>
  <si>
    <t>ostatní</t>
  </si>
  <si>
    <t>prostory výrobní, skladovací, garáže</t>
  </si>
  <si>
    <t>provozní prostroy</t>
  </si>
  <si>
    <t>výrobní plocha &lt;50m2</t>
  </si>
  <si>
    <t>výrobní plocha &lt;100m2</t>
  </si>
  <si>
    <t>výrobní plocha &lt;2000m2</t>
  </si>
  <si>
    <t>výrobní plocha &gt;2000m2</t>
  </si>
  <si>
    <t>výrobní provoz bez denního světla</t>
  </si>
  <si>
    <t>výrobní provoz bez denního světla malých rozměrů</t>
  </si>
  <si>
    <t>Místnost pro pobyt osob (4mm)</t>
  </si>
  <si>
    <t>Ostatní místnosti (6mm)</t>
  </si>
  <si>
    <t>Výrobní, skladovací plochy, garáže (10mm)</t>
  </si>
  <si>
    <t>Hlazená betonová deska</t>
  </si>
  <si>
    <t>max. světlá výška dle prováděcích norem</t>
  </si>
  <si>
    <t>min. světlá výška dle prováděcích norem</t>
  </si>
  <si>
    <t>tloušťka vyrovnávací vrstvy</t>
  </si>
  <si>
    <t xml:space="preserve"> L≤4m</t>
  </si>
  <si>
    <t>4m&lt;L≤8m</t>
  </si>
  <si>
    <t>8m&lt;L≤16m</t>
  </si>
  <si>
    <t>třída geometrické přesnosti</t>
  </si>
  <si>
    <t>Tab.5 - Tloušťka vyrovnávací vrstvy místnosti pro pobyt osob</t>
  </si>
  <si>
    <t>Třída geometrické přesnosti</t>
  </si>
  <si>
    <t>Název stavby (zakázky)</t>
  </si>
  <si>
    <t>mm</t>
  </si>
  <si>
    <t>Zadat dle statiky nebo použít vypočtenou hodnotu</t>
  </si>
  <si>
    <t>Betonová mazanina (beton)</t>
  </si>
  <si>
    <t>obytné a pobytové místnosti</t>
  </si>
  <si>
    <t>Pohledový beton</t>
  </si>
  <si>
    <t>Omítka</t>
  </si>
  <si>
    <t>Vyhodnocení návrhu světlé výšky</t>
  </si>
  <si>
    <t>Kontrolní výpočet provedl:</t>
  </si>
  <si>
    <t>Datum:</t>
  </si>
  <si>
    <r>
      <t>h</t>
    </r>
    <r>
      <rPr>
        <vertAlign val="subscript"/>
        <sz val="11"/>
        <color theme="1"/>
        <rFont val="Arial Narrow"/>
        <family val="2"/>
        <charset val="238"/>
      </rPr>
      <t>norm</t>
    </r>
  </si>
  <si>
    <r>
      <t>h</t>
    </r>
    <r>
      <rPr>
        <vertAlign val="subscript"/>
        <sz val="11"/>
        <color theme="1"/>
        <rFont val="Arial Narrow"/>
        <family val="2"/>
        <charset val="238"/>
      </rPr>
      <t>kv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</si>
  <si>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sd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</si>
  <si>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</si>
  <si>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a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</si>
  <si>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pd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</si>
  <si>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vv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</si>
  <si>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nv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</si>
  <si>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ps</t>
    </r>
  </si>
  <si>
    <r>
      <rPr>
        <sz val="11"/>
        <color theme="1"/>
        <rFont val="Calibri"/>
        <family val="2"/>
        <charset val="238"/>
      </rPr>
      <t>Δh</t>
    </r>
    <r>
      <rPr>
        <vertAlign val="subscript"/>
        <sz val="11"/>
        <color theme="1"/>
        <rFont val="Arial Narrow"/>
        <family val="2"/>
        <charset val="238"/>
      </rPr>
      <t>kv</t>
    </r>
  </si>
  <si>
    <r>
      <t>Δt</t>
    </r>
    <r>
      <rPr>
        <vertAlign val="subscript"/>
        <sz val="11"/>
        <color theme="1"/>
        <rFont val="Calibri"/>
        <family val="2"/>
        <charset val="238"/>
      </rPr>
      <t>sd</t>
    </r>
  </si>
  <si>
    <r>
      <t>Δt</t>
    </r>
    <r>
      <rPr>
        <vertAlign val="subscript"/>
        <sz val="11"/>
        <color theme="1"/>
        <rFont val="Calibri"/>
        <family val="2"/>
        <charset val="238"/>
      </rPr>
      <t>pd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</si>
  <si>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pmax</t>
    </r>
    <r>
      <rPr>
        <sz val="11"/>
        <color theme="1"/>
        <rFont val="Arial Narrow"/>
        <family val="2"/>
        <charset val="238"/>
      </rPr>
      <t>=t</t>
    </r>
    <r>
      <rPr>
        <vertAlign val="subscript"/>
        <sz val="11"/>
        <color theme="1"/>
        <rFont val="Arial Narrow"/>
        <family val="2"/>
        <charset val="238"/>
      </rPr>
      <t>a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pd</t>
    </r>
    <r>
      <rPr>
        <sz val="11"/>
        <color theme="1"/>
        <rFont val="Arial Narrow"/>
        <family val="2"/>
        <charset val="238"/>
      </rPr>
      <t>+Δt</t>
    </r>
    <r>
      <rPr>
        <vertAlign val="subscript"/>
        <sz val="11"/>
        <color theme="1"/>
        <rFont val="Arial Narrow"/>
        <family val="2"/>
        <charset val="238"/>
      </rPr>
      <t>pd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vv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nv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</si>
  <si>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pmin</t>
    </r>
    <r>
      <rPr>
        <sz val="11"/>
        <color theme="1"/>
        <rFont val="Arial Narrow"/>
        <family val="2"/>
        <charset val="238"/>
      </rPr>
      <t>=t</t>
    </r>
    <r>
      <rPr>
        <vertAlign val="subscript"/>
        <sz val="11"/>
        <color theme="1"/>
        <rFont val="Arial Narrow"/>
        <family val="2"/>
        <charset val="238"/>
      </rPr>
      <t>a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pd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vv</t>
    </r>
    <r>
      <rPr>
        <sz val="11"/>
        <color theme="1"/>
        <rFont val="Arial Narrow"/>
        <family val="2"/>
        <charset val="238"/>
      </rPr>
      <t>+t</t>
    </r>
    <r>
      <rPr>
        <vertAlign val="subscript"/>
        <sz val="11"/>
        <color theme="1"/>
        <rFont val="Arial Narrow"/>
        <family val="2"/>
        <charset val="238"/>
      </rPr>
      <t>nv</t>
    </r>
  </si>
  <si>
    <t>Ocelové kce, třída 1</t>
  </si>
  <si>
    <t>Ocelové kce, třída 2</t>
  </si>
  <si>
    <t>Posouzení správného návrhu světlé výšky místnosti</t>
  </si>
  <si>
    <t>Práce s pomůckou:</t>
  </si>
  <si>
    <t>V pomůcce se mění (vyplňují) pouze:</t>
  </si>
  <si>
    <t>roletová menu (RM)</t>
  </si>
  <si>
    <t>žlutě podbarvené buňky</t>
  </si>
  <si>
    <t>Dále je použito toto formátování:</t>
  </si>
  <si>
    <t>vypočtená/zadaná hodnota</t>
  </si>
  <si>
    <t>text</t>
  </si>
  <si>
    <t>nadpisy</t>
  </si>
  <si>
    <t>nápověda / pomůcka</t>
  </si>
  <si>
    <t>Postup vyplňování pomůcky:</t>
  </si>
  <si>
    <r>
      <t xml:space="preserve">1. Zadejte </t>
    </r>
    <r>
      <rPr>
        <u/>
        <sz val="11"/>
        <color indexed="8"/>
        <rFont val="Calibri"/>
        <family val="2"/>
        <charset val="238"/>
      </rPr>
      <t>název stavby</t>
    </r>
    <r>
      <rPr>
        <sz val="11"/>
        <color theme="1"/>
        <rFont val="Calibri"/>
        <family val="2"/>
        <charset val="238"/>
        <scheme val="minor"/>
      </rPr>
      <t xml:space="preserve"> do žlutého pole na 5. řádku.</t>
    </r>
  </si>
  <si>
    <t>5. Vyberte typ hrubé konstrukce z přiloženého seznamu</t>
  </si>
  <si>
    <t>typ hrubé konstrukce</t>
  </si>
  <si>
    <r>
      <t>4. Zadejte navrženou</t>
    </r>
    <r>
      <rPr>
        <u/>
        <sz val="11"/>
        <color theme="1"/>
        <rFont val="Calibri"/>
        <family val="2"/>
        <charset val="238"/>
        <scheme val="minor"/>
      </rPr>
      <t xml:space="preserve"> světlou výšku dle PD</t>
    </r>
    <r>
      <rPr>
        <sz val="11"/>
        <color theme="1"/>
        <rFont val="Calibri"/>
        <family val="2"/>
        <charset val="238"/>
        <scheme val="minor"/>
      </rPr>
      <t xml:space="preserve"> (od čisté podlahy po hrubý strop).</t>
    </r>
  </si>
  <si>
    <r>
      <t>6. Zadejte navrženou</t>
    </r>
    <r>
      <rPr>
        <u/>
        <sz val="11"/>
        <color theme="1"/>
        <rFont val="Calibri"/>
        <family val="2"/>
        <charset val="238"/>
        <scheme val="minor"/>
      </rPr>
      <t xml:space="preserve"> konstrukční výšku dle PD.</t>
    </r>
  </si>
  <si>
    <r>
      <t xml:space="preserve">7. Zadejte </t>
    </r>
    <r>
      <rPr>
        <u/>
        <sz val="11"/>
        <color theme="1"/>
        <rFont val="Calibri"/>
        <family val="2"/>
        <charset val="238"/>
        <scheme val="minor"/>
      </rPr>
      <t>tloušťku stropní konstrukce</t>
    </r>
    <r>
      <rPr>
        <sz val="11"/>
        <color theme="1"/>
        <rFont val="Calibri"/>
        <family val="2"/>
        <charset val="238"/>
        <scheme val="minor"/>
      </rPr>
      <t xml:space="preserve"> a její </t>
    </r>
    <r>
      <rPr>
        <u/>
        <sz val="11"/>
        <color theme="1"/>
        <rFont val="Calibri"/>
        <family val="2"/>
        <charset val="238"/>
        <scheme val="minor"/>
      </rPr>
      <t>rozpětí</t>
    </r>
  </si>
  <si>
    <r>
      <t xml:space="preserve">8. Zadejte </t>
    </r>
    <r>
      <rPr>
        <u/>
        <sz val="11"/>
        <color theme="1"/>
        <rFont val="Calibri"/>
        <family val="2"/>
        <charset val="238"/>
        <scheme val="minor"/>
      </rPr>
      <t>předpokládaný průhyb</t>
    </r>
    <r>
      <rPr>
        <sz val="11"/>
        <color theme="1"/>
        <rFont val="Calibri"/>
        <family val="2"/>
        <charset val="238"/>
        <scheme val="minor"/>
      </rPr>
      <t xml:space="preserve"> dle statického výpočtu nebo využijte vypočtenou hodnotu</t>
    </r>
  </si>
  <si>
    <r>
      <t xml:space="preserve">2. Vyberte </t>
    </r>
    <r>
      <rPr>
        <u/>
        <sz val="11"/>
        <color indexed="8"/>
        <rFont val="Calibri"/>
        <family val="2"/>
        <charset val="238"/>
      </rPr>
      <t>typ budovy a místnost.</t>
    </r>
  </si>
  <si>
    <t>3. Dle voleb se vypočte požadovaná světlá výška dle normy a právního předpisu.</t>
  </si>
  <si>
    <r>
      <t xml:space="preserve">9. Vyberte </t>
    </r>
    <r>
      <rPr>
        <u/>
        <sz val="11"/>
        <color theme="1"/>
        <rFont val="Calibri"/>
        <family val="2"/>
        <charset val="238"/>
        <scheme val="minor"/>
      </rPr>
      <t>typ hrubé podlahy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u/>
        <sz val="11"/>
        <color theme="1"/>
        <rFont val="Calibri"/>
        <family val="2"/>
        <charset val="238"/>
        <scheme val="minor"/>
      </rPr>
      <t>materiál roznášecí vrstvy</t>
    </r>
  </si>
  <si>
    <r>
      <t xml:space="preserve">10. Dle voleb se zobrazí </t>
    </r>
    <r>
      <rPr>
        <u/>
        <sz val="11"/>
        <color theme="1"/>
        <rFont val="Calibri"/>
        <family val="2"/>
        <charset val="238"/>
        <scheme val="minor"/>
      </rPr>
      <t>třída geometrické přesnosti</t>
    </r>
  </si>
  <si>
    <r>
      <t xml:space="preserve">11. Z výše uvedených hodnot se vypočte </t>
    </r>
    <r>
      <rPr>
        <u/>
        <sz val="11"/>
        <color theme="1"/>
        <rFont val="Calibri"/>
        <family val="2"/>
        <charset val="238"/>
        <scheme val="minor"/>
      </rPr>
      <t>celková tloušťka podlahy</t>
    </r>
    <r>
      <rPr>
        <sz val="11"/>
        <color theme="1"/>
        <rFont val="Calibri"/>
        <family val="2"/>
        <charset val="238"/>
        <scheme val="minor"/>
      </rPr>
      <t>. Je-li v projektu uvedena jiná, upravte hodnotu.</t>
    </r>
  </si>
  <si>
    <r>
      <t xml:space="preserve">12. Zadejte </t>
    </r>
    <r>
      <rPr>
        <u/>
        <sz val="11"/>
        <color theme="1"/>
        <rFont val="Calibri"/>
        <family val="2"/>
        <charset val="238"/>
        <scheme val="minor"/>
      </rPr>
      <t>tloušťky vrstev podlahy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u/>
        <sz val="11"/>
        <color theme="1"/>
        <rFont val="Calibri"/>
        <family val="2"/>
        <charset val="238"/>
        <scheme val="minor"/>
      </rPr>
      <t>Tloušťka nášlapné vrstvy</t>
    </r>
    <r>
      <rPr>
        <sz val="11"/>
        <color theme="1"/>
        <rFont val="Calibri"/>
        <family val="2"/>
        <charset val="238"/>
        <scheme val="minor"/>
      </rPr>
      <t xml:space="preserve"> se vypočte.</t>
    </r>
  </si>
  <si>
    <r>
      <t xml:space="preserve">13. Vyberte </t>
    </r>
    <r>
      <rPr>
        <u/>
        <sz val="11"/>
        <color theme="1"/>
        <rFont val="Calibri"/>
        <family val="2"/>
        <charset val="238"/>
        <scheme val="minor"/>
      </rPr>
      <t>typ povrchové úpravy stropu</t>
    </r>
    <r>
      <rPr>
        <sz val="11"/>
        <color theme="1"/>
        <rFont val="Calibri"/>
        <family val="2"/>
        <charset val="238"/>
        <scheme val="minor"/>
      </rPr>
      <t xml:space="preserve"> a zadejte jeho </t>
    </r>
    <r>
      <rPr>
        <u/>
        <sz val="11"/>
        <color theme="1"/>
        <rFont val="Calibri"/>
        <family val="2"/>
        <charset val="238"/>
        <scheme val="minor"/>
      </rPr>
      <t>tloušťku</t>
    </r>
  </si>
  <si>
    <t>14. Seznamte se s provedenými výsledky</t>
  </si>
  <si>
    <t>16. TEXT</t>
  </si>
  <si>
    <r>
      <t xml:space="preserve">15. Zadejte své </t>
    </r>
    <r>
      <rPr>
        <u/>
        <sz val="11"/>
        <color theme="1"/>
        <rFont val="Calibri"/>
        <family val="2"/>
        <charset val="238"/>
        <scheme val="minor"/>
      </rPr>
      <t xml:space="preserve">jméno </t>
    </r>
    <r>
      <rPr>
        <sz val="11"/>
        <color theme="1"/>
        <rFont val="Calibri"/>
        <family val="2"/>
        <charset val="238"/>
        <scheme val="minor"/>
      </rPr>
      <t xml:space="preserve">a </t>
    </r>
    <r>
      <rPr>
        <u/>
        <sz val="11"/>
        <color theme="1"/>
        <rFont val="Calibri"/>
        <family val="2"/>
        <charset val="238"/>
        <scheme val="minor"/>
      </rPr>
      <t>datum zpracování</t>
    </r>
  </si>
  <si>
    <t>Nápověda</t>
  </si>
  <si>
    <t xml:space="preserve"> </t>
  </si>
  <si>
    <r>
      <t>h</t>
    </r>
    <r>
      <rPr>
        <vertAlign val="subscript"/>
        <sz val="11"/>
        <color theme="1"/>
        <rFont val="Arial Narrow"/>
        <family val="2"/>
        <charset val="238"/>
      </rPr>
      <t>sv,max</t>
    </r>
    <r>
      <rPr>
        <sz val="11"/>
        <color theme="1"/>
        <rFont val="Arial Narrow"/>
        <family val="2"/>
        <charset val="238"/>
      </rPr>
      <t>=h</t>
    </r>
    <r>
      <rPr>
        <vertAlign val="subscript"/>
        <sz val="11"/>
        <color theme="1"/>
        <rFont val="Arial Narrow"/>
        <family val="2"/>
        <charset val="238"/>
      </rPr>
      <t>hk,max</t>
    </r>
    <r>
      <rPr>
        <sz val="11"/>
        <color theme="1"/>
        <rFont val="Arial Narrow"/>
        <family val="2"/>
        <charset val="238"/>
      </rPr>
      <t>-t</t>
    </r>
    <r>
      <rPr>
        <vertAlign val="subscript"/>
        <sz val="11"/>
        <color theme="1"/>
        <rFont val="Arial Narrow"/>
        <family val="2"/>
        <charset val="238"/>
      </rPr>
      <t>p,min-</t>
    </r>
    <r>
      <rPr>
        <sz val="11"/>
        <color theme="1"/>
        <rFont val="Arial Narrow"/>
        <family val="2"/>
        <charset val="238"/>
      </rPr>
      <t>t</t>
    </r>
    <r>
      <rPr>
        <vertAlign val="subscript"/>
        <sz val="11"/>
        <color theme="1"/>
        <rFont val="Arial Narrow"/>
        <family val="2"/>
        <charset val="238"/>
      </rPr>
      <t>ps</t>
    </r>
    <r>
      <rPr>
        <sz val="11"/>
        <color theme="1"/>
        <rFont val="Arial Narrow"/>
        <family val="2"/>
        <charset val="238"/>
      </rPr>
      <t>-p</t>
    </r>
  </si>
  <si>
    <r>
      <t>h</t>
    </r>
    <r>
      <rPr>
        <vertAlign val="subscript"/>
        <sz val="11"/>
        <color theme="1"/>
        <rFont val="Arial Narrow"/>
        <family val="2"/>
        <charset val="238"/>
      </rPr>
      <t>sv,min</t>
    </r>
    <r>
      <rPr>
        <sz val="11"/>
        <color theme="1"/>
        <rFont val="Arial Narrow"/>
        <family val="2"/>
        <charset val="238"/>
      </rPr>
      <t>=h</t>
    </r>
    <r>
      <rPr>
        <vertAlign val="subscript"/>
        <sz val="11"/>
        <color theme="1"/>
        <rFont val="Arial Narrow"/>
        <family val="2"/>
        <charset val="238"/>
      </rPr>
      <t>hk,min</t>
    </r>
    <r>
      <rPr>
        <sz val="11"/>
        <color theme="1"/>
        <rFont val="Arial Narrow"/>
        <family val="2"/>
        <charset val="238"/>
      </rPr>
      <t>-t</t>
    </r>
    <r>
      <rPr>
        <vertAlign val="subscript"/>
        <sz val="11"/>
        <color theme="1"/>
        <rFont val="Arial Narrow"/>
        <family val="2"/>
        <charset val="238"/>
      </rPr>
      <t>p,max</t>
    </r>
    <r>
      <rPr>
        <sz val="11"/>
        <color theme="1"/>
        <rFont val="Arial Narrow"/>
        <family val="2"/>
        <charset val="238"/>
      </rPr>
      <t>-t</t>
    </r>
    <r>
      <rPr>
        <vertAlign val="subscript"/>
        <sz val="11"/>
        <color theme="1"/>
        <rFont val="Arial Narrow"/>
        <family val="2"/>
        <charset val="238"/>
      </rPr>
      <t>ps</t>
    </r>
    <r>
      <rPr>
        <sz val="11"/>
        <color theme="1"/>
        <rFont val="Arial Narrow"/>
        <family val="2"/>
        <charset val="238"/>
      </rPr>
      <t>-p</t>
    </r>
  </si>
  <si>
    <r>
      <t xml:space="preserve"> h</t>
    </r>
    <r>
      <rPr>
        <vertAlign val="subscript"/>
        <sz val="11"/>
        <color theme="1"/>
        <rFont val="Arial Narrow"/>
        <family val="2"/>
        <charset val="238"/>
      </rPr>
      <t>hk,max</t>
    </r>
    <r>
      <rPr>
        <sz val="11"/>
        <color theme="1"/>
        <rFont val="Arial Narrow"/>
        <family val="2"/>
        <charset val="238"/>
      </rPr>
      <t>=h</t>
    </r>
    <r>
      <rPr>
        <vertAlign val="subscript"/>
        <sz val="11"/>
        <color theme="1"/>
        <rFont val="Arial Narrow"/>
        <family val="2"/>
        <charset val="238"/>
      </rPr>
      <t>kv</t>
    </r>
    <r>
      <rPr>
        <sz val="11"/>
        <color theme="1"/>
        <rFont val="Arial Narrow"/>
        <family val="2"/>
        <charset val="238"/>
      </rPr>
      <t>+Δh</t>
    </r>
    <r>
      <rPr>
        <vertAlign val="subscript"/>
        <sz val="11"/>
        <color theme="1"/>
        <rFont val="Arial Narrow"/>
        <family val="2"/>
        <charset val="238"/>
      </rPr>
      <t>kv</t>
    </r>
    <r>
      <rPr>
        <sz val="11"/>
        <color theme="1"/>
        <rFont val="Arial Narrow"/>
        <family val="2"/>
        <charset val="238"/>
      </rPr>
      <t>-t</t>
    </r>
    <r>
      <rPr>
        <vertAlign val="subscript"/>
        <sz val="11"/>
        <color theme="1"/>
        <rFont val="Arial Narrow"/>
        <family val="2"/>
        <charset val="238"/>
      </rPr>
      <t>sd</t>
    </r>
    <r>
      <rPr>
        <sz val="11"/>
        <color theme="1"/>
        <rFont val="Arial Narrow"/>
        <family val="2"/>
        <charset val="238"/>
      </rPr>
      <t>+Δt</t>
    </r>
    <r>
      <rPr>
        <vertAlign val="subscript"/>
        <sz val="11"/>
        <color theme="1"/>
        <rFont val="Arial Narrow"/>
        <family val="2"/>
        <charset val="238"/>
      </rPr>
      <t>sd</t>
    </r>
  </si>
  <si>
    <r>
      <t xml:space="preserve"> h</t>
    </r>
    <r>
      <rPr>
        <vertAlign val="subscript"/>
        <sz val="11"/>
        <color theme="1"/>
        <rFont val="Arial Narrow"/>
        <family val="2"/>
        <charset val="238"/>
      </rPr>
      <t>hk,min</t>
    </r>
    <r>
      <rPr>
        <sz val="11"/>
        <color theme="1"/>
        <rFont val="Arial Narrow"/>
        <family val="2"/>
        <charset val="238"/>
      </rPr>
      <t>=h</t>
    </r>
    <r>
      <rPr>
        <vertAlign val="subscript"/>
        <sz val="11"/>
        <color theme="1"/>
        <rFont val="Arial Narrow"/>
        <family val="2"/>
        <charset val="238"/>
      </rPr>
      <t>kv</t>
    </r>
    <r>
      <rPr>
        <sz val="11"/>
        <color theme="1"/>
        <rFont val="Arial Narrow"/>
        <family val="2"/>
        <charset val="238"/>
      </rPr>
      <t>-Δh</t>
    </r>
    <r>
      <rPr>
        <vertAlign val="subscript"/>
        <sz val="11"/>
        <color theme="1"/>
        <rFont val="Arial Narrow"/>
        <family val="2"/>
        <charset val="238"/>
      </rPr>
      <t>kv</t>
    </r>
    <r>
      <rPr>
        <sz val="11"/>
        <color theme="1"/>
        <rFont val="Arial Narrow"/>
        <family val="2"/>
        <charset val="238"/>
      </rPr>
      <t>-t</t>
    </r>
    <r>
      <rPr>
        <vertAlign val="subscript"/>
        <sz val="11"/>
        <color theme="1"/>
        <rFont val="Arial Narrow"/>
        <family val="2"/>
        <charset val="238"/>
      </rPr>
      <t>sd</t>
    </r>
    <r>
      <rPr>
        <sz val="11"/>
        <color theme="1"/>
        <rFont val="Arial Narrow"/>
        <family val="2"/>
        <charset val="238"/>
      </rPr>
      <t>-Δt</t>
    </r>
    <r>
      <rPr>
        <vertAlign val="subscript"/>
        <sz val="11"/>
        <color theme="1"/>
        <rFont val="Arial Narrow"/>
        <family val="2"/>
        <charset val="238"/>
      </rPr>
      <t>sd</t>
    </r>
  </si>
  <si>
    <t>max. výška hrubé konstrukce včetně odchylek</t>
  </si>
  <si>
    <t>mim. výška hrubé konstrukce včetně odchylek</t>
  </si>
  <si>
    <t>max. tloušťka podlahy včetně odchylek</t>
  </si>
  <si>
    <t>min. tloušťka podlahy včetně odchylek</t>
  </si>
  <si>
    <t>Doporučená minimální světlá výška</t>
  </si>
  <si>
    <t>Podhled s volnou výšku</t>
  </si>
  <si>
    <t>Podhled s pevným odstupem</t>
  </si>
  <si>
    <r>
      <t>tloušťka povrchové úpravy stropu / podhledu</t>
    </r>
    <r>
      <rPr>
        <sz val="11"/>
        <color theme="1"/>
        <rFont val="Calibri"/>
        <family val="2"/>
        <charset val="238"/>
        <scheme val="minor"/>
      </rPr>
      <t xml:space="preserve"> (vč. kce)</t>
    </r>
  </si>
  <si>
    <t>přebývá (-) / chybí (+) mm</t>
  </si>
  <si>
    <t>Návrh světlé výšky místnosti</t>
  </si>
  <si>
    <t>konstrukční výška</t>
  </si>
  <si>
    <r>
      <t xml:space="preserve">8. Zadejte </t>
    </r>
    <r>
      <rPr>
        <u/>
        <sz val="11"/>
        <color theme="1"/>
        <rFont val="Calibri"/>
        <family val="2"/>
        <charset val="238"/>
        <scheme val="minor"/>
      </rPr>
      <t>předpokládaný průhyb</t>
    </r>
    <r>
      <rPr>
        <sz val="11"/>
        <color theme="1"/>
        <rFont val="Calibri"/>
        <family val="2"/>
        <charset val="238"/>
        <scheme val="minor"/>
      </rPr>
      <t xml:space="preserve"> dle statického výpočtu nebo využijte bezpečnou vypočtenou hodnotu</t>
    </r>
  </si>
  <si>
    <t>Česká komora autorizovaných inženýrů a techniků činných ve výstavbě</t>
  </si>
  <si>
    <t>TECHNICKÝ STANDARD</t>
  </si>
  <si>
    <t>TS ČKAIT</t>
  </si>
  <si>
    <t>č. 01</t>
  </si>
  <si>
    <t>STANOVENÍ MINIMÁLNÍ NÁVRHOVÉ SVĚTLÉ VÝŠKY MÍSTNOSTÍ</t>
  </si>
  <si>
    <t>DETERMINING THE MINIMUM HEIGHT OF THE PROJECTED HEADROOM</t>
  </si>
  <si>
    <t>VÝPOČETNÍ POMŮCKA</t>
  </si>
  <si>
    <t>Výpočetní pomůcka je nedílnou součástí technického standardu ČKAIT. Výpočet je sestaven na základě výpočetních postupů uvedených v TS ČKAIT a slouží jako pomůcka pro projektanty ke správnému návrhu (list "Návrh světlé výšky) nebo jako pomůcka pro zhotovitele staveb k posouzení projektové dokumentace (List "Posouzení světlé výšky").</t>
  </si>
  <si>
    <t>pomůcka pro projektanty ke správnému návrhu (list "Návrh světlé výšky)</t>
  </si>
  <si>
    <t>o</t>
  </si>
  <si>
    <t>pomůcka pro zhotovitele  k posouzení PD (list "Posouzení světlé výšky")</t>
  </si>
  <si>
    <t xml:space="preserve">Výpočetní pomůcka slouží ke stanovení doporučeného projekčního nadvýšení tak, aby po realizaci stavby byl splněn požadavek na minimální světlou výšku nebo ke kontrole zhotovené PD, zda-li je nadvýšení dostatečné. </t>
  </si>
  <si>
    <t>Postup jak pracovat s pomůckou je uveden vpravo na každém z výpočetních listů.</t>
  </si>
  <si>
    <t>Výpočetní pomůcka je určena výhradně členům ČKAIT, přičemž členové ČKAIT se jejím použitím zavazují, že ji nebudou šířit dále.</t>
  </si>
  <si>
    <t>Autorka TS ČKAIT 01:</t>
  </si>
  <si>
    <t>Autor výpočetní pomůcky:</t>
  </si>
  <si>
    <t>Dle statiky nebo použít vypočtenou hodnotu</t>
  </si>
  <si>
    <t>Ing. Jan Klečka</t>
  </si>
  <si>
    <t>Ing. Linda Veselá, Ph.D.</t>
  </si>
  <si>
    <t>Tvůrce výpočetní pomůcky odpovídá za její funkčnost a soulad s tímto standardem, neodpovídá však za zadané údaje a z nich vyplývající výsledek ve vztahu k navrhovanému projektu a posuzované stavbě.</t>
  </si>
  <si>
    <t>Uvedené požadavky právních předpisů a českých technických norem jsou platné k době vydání výpočetní pomůcky a jsou uvedeny v Příloze č. 1 k TS ČKAIT 01.</t>
  </si>
  <si>
    <t>výrobní plocha &lt;20m2</t>
  </si>
  <si>
    <t>výrobní prostor se šikmým stropem</t>
  </si>
  <si>
    <t>výrobní prostor vyjímečně používaný</t>
  </si>
  <si>
    <t>komunikace pro dopravu břemen</t>
  </si>
  <si>
    <t>komunikací pro automobilový provoz</t>
  </si>
  <si>
    <t>pracoviště pro tepelné opracováni</t>
  </si>
  <si>
    <t>ostatních výrobních zařízeni</t>
  </si>
  <si>
    <t>Prostory pro společné stravování</t>
  </si>
  <si>
    <t>ostatní výrobní zařízeni</t>
  </si>
  <si>
    <t>požadovaná minimální světlá výška</t>
  </si>
  <si>
    <t>návrhová světlá výška</t>
  </si>
  <si>
    <r>
      <t>h</t>
    </r>
    <r>
      <rPr>
        <vertAlign val="subscript"/>
        <sz val="11"/>
        <color theme="1"/>
        <rFont val="Arial Narrow"/>
        <family val="2"/>
        <charset val="238"/>
      </rPr>
      <t>sv,pd</t>
    </r>
  </si>
  <si>
    <r>
      <t>h</t>
    </r>
    <r>
      <rPr>
        <vertAlign val="subscript"/>
        <sz val="11"/>
        <color theme="1"/>
        <rFont val="Arial Narrow"/>
        <family val="2"/>
        <charset val="238"/>
      </rPr>
      <t>sv,dop</t>
    </r>
  </si>
  <si>
    <t>Betonové a prefabrikované kce</t>
  </si>
  <si>
    <t>Zděné konstrukce</t>
  </si>
  <si>
    <t>Dřevěné konstrukce</t>
  </si>
  <si>
    <t>Ostatní konstrukce</t>
  </si>
  <si>
    <t>Průmyslová podlaha</t>
  </si>
  <si>
    <t>Podlaha v občanských a bytových stavbách</t>
  </si>
  <si>
    <t>Průmyslové podlahy</t>
  </si>
  <si>
    <t>do 150</t>
  </si>
  <si>
    <t>nad 150</t>
  </si>
  <si>
    <t>Podlaha dle typu stavby</t>
  </si>
  <si>
    <t>Systém suché výstavby</t>
  </si>
  <si>
    <t>Betonová mazanina, beton (9mm)</t>
  </si>
  <si>
    <t>Cementový potěr (6mm)</t>
  </si>
  <si>
    <t>Systém suché výstavby (4mm)</t>
  </si>
  <si>
    <t>odchylka tloušťky podlahy</t>
  </si>
  <si>
    <r>
      <t>Δt</t>
    </r>
    <r>
      <rPr>
        <vertAlign val="subscript"/>
        <sz val="11"/>
        <color theme="1"/>
        <rFont val="Calibri"/>
        <family val="2"/>
        <charset val="238"/>
      </rPr>
      <t>p</t>
    </r>
  </si>
  <si>
    <r>
      <t>t</t>
    </r>
    <r>
      <rPr>
        <vertAlign val="subscript"/>
        <sz val="11"/>
        <color theme="1"/>
        <rFont val="Arial Narrow"/>
        <family val="2"/>
        <charset val="238"/>
      </rPr>
      <t>pmax</t>
    </r>
    <r>
      <rPr>
        <sz val="11"/>
        <color theme="1"/>
        <rFont val="Arial Narrow"/>
        <family val="2"/>
        <charset val="238"/>
      </rPr>
      <t>=</t>
    </r>
    <r>
      <rPr>
        <sz val="11"/>
        <color theme="1"/>
        <rFont val="Arial Narrow"/>
        <family val="2"/>
        <charset val="238"/>
      </rPr>
      <t>t</t>
    </r>
    <r>
      <rPr>
        <vertAlign val="subscript"/>
        <sz val="11"/>
        <color theme="1"/>
        <rFont val="Arial Narrow"/>
        <family val="2"/>
        <charset val="238"/>
      </rPr>
      <t>p</t>
    </r>
    <r>
      <rPr>
        <sz val="11"/>
        <color theme="1"/>
        <rFont val="Arial Narrow"/>
        <family val="2"/>
        <charset val="238"/>
      </rPr>
      <t>+Δt</t>
    </r>
    <r>
      <rPr>
        <vertAlign val="subscript"/>
        <sz val="11"/>
        <color theme="1"/>
        <rFont val="Arial Narrow"/>
        <family val="2"/>
        <charset val="238"/>
      </rPr>
      <t>p</t>
    </r>
    <r>
      <rPr>
        <sz val="11"/>
        <color theme="1"/>
        <rFont val="Arial Narrow"/>
        <family val="2"/>
        <charset val="238"/>
      </rPr>
      <t/>
    </r>
  </si>
  <si>
    <r>
      <t>6. Zadejte navrhovanou</t>
    </r>
    <r>
      <rPr>
        <u/>
        <sz val="11"/>
        <color theme="1"/>
        <rFont val="Calibri"/>
        <family val="2"/>
        <charset val="238"/>
        <scheme val="minor"/>
      </rPr>
      <t xml:space="preserve"> konstrukční výšku.</t>
    </r>
  </si>
  <si>
    <t>Kontrolní výpočet zadaných hodnot</t>
  </si>
  <si>
    <r>
      <t xml:space="preserve">9. Vyberte </t>
    </r>
    <r>
      <rPr>
        <u/>
        <sz val="11"/>
        <color theme="1"/>
        <rFont val="Calibri"/>
        <family val="2"/>
        <charset val="238"/>
        <scheme val="minor"/>
      </rPr>
      <t>typ povrchové úpravy stropu</t>
    </r>
    <r>
      <rPr>
        <sz val="11"/>
        <color theme="1"/>
        <rFont val="Calibri"/>
        <family val="2"/>
        <charset val="238"/>
        <scheme val="minor"/>
      </rPr>
      <t xml:space="preserve"> a zadejte jeho </t>
    </r>
    <r>
      <rPr>
        <u/>
        <sz val="11"/>
        <color theme="1"/>
        <rFont val="Calibri"/>
        <family val="2"/>
        <charset val="238"/>
        <scheme val="minor"/>
      </rPr>
      <t>tloušťku</t>
    </r>
  </si>
  <si>
    <r>
      <t xml:space="preserve">10. Vyberte </t>
    </r>
    <r>
      <rPr>
        <u/>
        <sz val="11"/>
        <color theme="1"/>
        <rFont val="Calibri"/>
        <family val="2"/>
        <charset val="238"/>
        <scheme val="minor"/>
      </rPr>
      <t>typ podlahy</t>
    </r>
    <r>
      <rPr>
        <sz val="11"/>
        <color theme="1"/>
        <rFont val="Calibri"/>
        <family val="2"/>
        <charset val="238"/>
        <scheme val="minor"/>
      </rPr>
      <t xml:space="preserve"> dle typu stavby</t>
    </r>
  </si>
  <si>
    <t>11. Dle voleb se zobrazí třída geometrické přesnosti</t>
  </si>
  <si>
    <r>
      <t xml:space="preserve">12. Zadejte </t>
    </r>
    <r>
      <rPr>
        <u/>
        <sz val="11"/>
        <color theme="1"/>
        <rFont val="Calibri"/>
        <family val="2"/>
        <charset val="238"/>
        <scheme val="minor"/>
      </rPr>
      <t>celkovou tloušťka podlahy.</t>
    </r>
  </si>
  <si>
    <t>13. Objeví-li se u kontrolního výpočtu "chyba v zadání" nesedí součet dílčích hodnot do zadané konstrukční výšky. Nutno opravit</t>
  </si>
  <si>
    <r>
      <t xml:space="preserve">14. Zadejte </t>
    </r>
    <r>
      <rPr>
        <u/>
        <sz val="11"/>
        <color theme="1"/>
        <rFont val="Calibri"/>
        <family val="2"/>
        <charset val="238"/>
        <scheme val="minor"/>
      </rPr>
      <t>tloušťky vrstev podlahy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u/>
        <sz val="11"/>
        <color theme="1"/>
        <rFont val="Calibri"/>
        <family val="2"/>
        <charset val="238"/>
        <scheme val="minor"/>
      </rPr>
      <t>Tloušťka nášlapné vrstvy</t>
    </r>
    <r>
      <rPr>
        <sz val="11"/>
        <color theme="1"/>
        <rFont val="Calibri"/>
        <family val="2"/>
        <charset val="238"/>
        <scheme val="minor"/>
      </rPr>
      <t xml:space="preserve"> se vypočte.</t>
    </r>
  </si>
  <si>
    <t>15. Seznamte se s provedenými výsledky</t>
  </si>
  <si>
    <r>
      <t xml:space="preserve">16. Zadejte své </t>
    </r>
    <r>
      <rPr>
        <u/>
        <sz val="11"/>
        <color theme="1"/>
        <rFont val="Calibri"/>
        <family val="2"/>
        <charset val="238"/>
        <scheme val="minor"/>
      </rPr>
      <t xml:space="preserve">jméno </t>
    </r>
    <r>
      <rPr>
        <sz val="11"/>
        <color theme="1"/>
        <rFont val="Calibri"/>
        <family val="2"/>
        <charset val="238"/>
        <scheme val="minor"/>
      </rPr>
      <t xml:space="preserve">a </t>
    </r>
    <r>
      <rPr>
        <u/>
        <sz val="11"/>
        <color theme="1"/>
        <rFont val="Calibri"/>
        <family val="2"/>
        <charset val="238"/>
        <scheme val="minor"/>
      </rPr>
      <t>datum zpracování</t>
    </r>
  </si>
  <si>
    <t>přebývá (+) / chybí (-) mm</t>
  </si>
  <si>
    <t>Doporučená světlá výška</t>
  </si>
  <si>
    <t>Kótovaná světlá výška dle zadaných parametrů</t>
  </si>
  <si>
    <t>Bytové domy Brno</t>
  </si>
  <si>
    <t>3. vydání</t>
  </si>
  <si>
    <t>koupelna a wc (po 1.7.26)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</si>
</sst>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0"/>
      <color theme="0" tint="-0.49998474074526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vertAlign val="subscript"/>
      <sz val="11"/>
      <color theme="1"/>
      <name val="Arial Narrow"/>
      <family val="2"/>
      <charset val="238"/>
    </font>
    <font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u/>
      <sz val="11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theme="0" tint="-0.499984740745262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7" fillId="8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13" fillId="0" borderId="0" xfId="0" applyFont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vertical="center" wrapText="1" shrinkToFi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7" fillId="7" borderId="0" xfId="0" applyFont="1" applyFill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9" borderId="1" xfId="0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0" fontId="16" fillId="8" borderId="1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3" fontId="7" fillId="8" borderId="1" xfId="0" applyNumberFormat="1" applyFont="1" applyFill="1" applyBorder="1" applyAlignment="1" applyProtection="1">
      <alignment vertical="center" wrapText="1" shrinkToFit="1"/>
      <protection locked="0" hidden="1"/>
    </xf>
    <xf numFmtId="0" fontId="7" fillId="7" borderId="0" xfId="0" applyFont="1" applyFill="1" applyAlignment="1" applyProtection="1">
      <alignment horizontal="left"/>
      <protection hidden="1"/>
    </xf>
    <xf numFmtId="0" fontId="6" fillId="0" borderId="11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12" xfId="0" applyBorder="1" applyAlignment="1" applyProtection="1">
      <alignment vertical="top"/>
      <protection hidden="1"/>
    </xf>
    <xf numFmtId="0" fontId="28" fillId="13" borderId="8" xfId="0" applyFont="1" applyFill="1" applyBorder="1" applyProtection="1">
      <protection hidden="1"/>
    </xf>
    <xf numFmtId="0" fontId="28" fillId="13" borderId="9" xfId="0" applyFont="1" applyFill="1" applyBorder="1" applyProtection="1">
      <protection hidden="1"/>
    </xf>
    <xf numFmtId="0" fontId="28" fillId="13" borderId="10" xfId="0" applyFont="1" applyFill="1" applyBorder="1" applyProtection="1">
      <protection hidden="1"/>
    </xf>
    <xf numFmtId="0" fontId="28" fillId="0" borderId="0" xfId="0" applyFont="1" applyProtection="1">
      <protection hidden="1"/>
    </xf>
    <xf numFmtId="0" fontId="28" fillId="13" borderId="11" xfId="0" applyFont="1" applyFill="1" applyBorder="1" applyProtection="1">
      <protection hidden="1"/>
    </xf>
    <xf numFmtId="0" fontId="28" fillId="13" borderId="12" xfId="0" applyFont="1" applyFill="1" applyBorder="1" applyProtection="1">
      <protection hidden="1"/>
    </xf>
    <xf numFmtId="0" fontId="30" fillId="12" borderId="28" xfId="0" applyFont="1" applyFill="1" applyBorder="1" applyAlignment="1" applyProtection="1">
      <alignment horizontal="center"/>
      <protection hidden="1"/>
    </xf>
    <xf numFmtId="0" fontId="28" fillId="12" borderId="11" xfId="0" applyFont="1" applyFill="1" applyBorder="1" applyProtection="1">
      <protection hidden="1"/>
    </xf>
    <xf numFmtId="0" fontId="28" fillId="12" borderId="0" xfId="0" applyFont="1" applyFill="1" applyProtection="1">
      <protection hidden="1"/>
    </xf>
    <xf numFmtId="0" fontId="28" fillId="12" borderId="12" xfId="0" applyFont="1" applyFill="1" applyBorder="1" applyProtection="1">
      <protection hidden="1"/>
    </xf>
    <xf numFmtId="0" fontId="28" fillId="12" borderId="21" xfId="0" applyFont="1" applyFill="1" applyBorder="1" applyProtection="1">
      <protection hidden="1"/>
    </xf>
    <xf numFmtId="0" fontId="28" fillId="12" borderId="22" xfId="0" applyFont="1" applyFill="1" applyBorder="1" applyProtection="1">
      <protection hidden="1"/>
    </xf>
    <xf numFmtId="0" fontId="28" fillId="12" borderId="23" xfId="0" applyFont="1" applyFill="1" applyBorder="1" applyProtection="1">
      <protection hidden="1"/>
    </xf>
    <xf numFmtId="0" fontId="27" fillId="12" borderId="0" xfId="0" applyFont="1" applyFill="1" applyProtection="1">
      <protection hidden="1"/>
    </xf>
    <xf numFmtId="0" fontId="28" fillId="13" borderId="16" xfId="0" applyFont="1" applyFill="1" applyBorder="1" applyProtection="1">
      <protection hidden="1"/>
    </xf>
    <xf numFmtId="0" fontId="28" fillId="13" borderId="17" xfId="0" applyFont="1" applyFill="1" applyBorder="1" applyProtection="1">
      <protection hidden="1"/>
    </xf>
    <xf numFmtId="0" fontId="28" fillId="13" borderId="18" xfId="0" applyFont="1" applyFill="1" applyBorder="1" applyProtection="1">
      <protection hidden="1"/>
    </xf>
    <xf numFmtId="0" fontId="2" fillId="0" borderId="24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7" fillId="7" borderId="24" xfId="0" applyFont="1" applyFill="1" applyBorder="1" applyProtection="1">
      <protection hidden="1"/>
    </xf>
    <xf numFmtId="0" fontId="8" fillId="0" borderId="30" xfId="0" applyFont="1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0" fontId="9" fillId="0" borderId="24" xfId="0" applyFont="1" applyBorder="1" applyAlignment="1" applyProtection="1">
      <alignment vertical="center"/>
      <protection hidden="1"/>
    </xf>
    <xf numFmtId="0" fontId="9" fillId="0" borderId="30" xfId="0" applyFont="1" applyBorder="1" applyAlignment="1" applyProtection="1">
      <alignment vertical="center"/>
      <protection hidden="1"/>
    </xf>
    <xf numFmtId="0" fontId="3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12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30" xfId="0" applyFont="1" applyBorder="1" applyProtection="1">
      <protection hidden="1"/>
    </xf>
    <xf numFmtId="3" fontId="25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7" borderId="22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37" fillId="12" borderId="0" xfId="0" applyFont="1" applyFill="1" applyProtection="1">
      <protection hidden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0" xfId="0" applyFont="1" applyProtection="1">
      <protection hidden="1"/>
    </xf>
    <xf numFmtId="0" fontId="28" fillId="12" borderId="2" xfId="0" applyFont="1" applyFill="1" applyBorder="1" applyAlignment="1" applyProtection="1">
      <alignment horizontal="center"/>
      <protection hidden="1"/>
    </xf>
    <xf numFmtId="0" fontId="28" fillId="12" borderId="3" xfId="0" applyFont="1" applyFill="1" applyBorder="1" applyAlignment="1" applyProtection="1">
      <alignment horizontal="center"/>
      <protection hidden="1"/>
    </xf>
    <xf numFmtId="0" fontId="28" fillId="12" borderId="4" xfId="0" applyFont="1" applyFill="1" applyBorder="1" applyAlignment="1" applyProtection="1">
      <alignment horizontal="center"/>
      <protection hidden="1"/>
    </xf>
    <xf numFmtId="0" fontId="28" fillId="12" borderId="1" xfId="0" applyFont="1" applyFill="1" applyBorder="1" applyAlignment="1" applyProtection="1">
      <alignment horizontal="center"/>
      <protection hidden="1"/>
    </xf>
    <xf numFmtId="0" fontId="29" fillId="12" borderId="3" xfId="0" applyFont="1" applyFill="1" applyBorder="1" applyAlignment="1" applyProtection="1">
      <alignment horizontal="center" wrapText="1"/>
      <protection hidden="1"/>
    </xf>
    <xf numFmtId="0" fontId="29" fillId="12" borderId="25" xfId="0" applyFont="1" applyFill="1" applyBorder="1" applyAlignment="1" applyProtection="1">
      <alignment horizontal="center" wrapText="1"/>
      <protection hidden="1"/>
    </xf>
    <xf numFmtId="0" fontId="31" fillId="12" borderId="1" xfId="0" applyFont="1" applyFill="1" applyBorder="1" applyAlignment="1" applyProtection="1">
      <alignment horizontal="center"/>
      <protection hidden="1"/>
    </xf>
    <xf numFmtId="0" fontId="31" fillId="12" borderId="26" xfId="0" applyFont="1" applyFill="1" applyBorder="1" applyAlignment="1" applyProtection="1">
      <alignment horizontal="center"/>
      <protection hidden="1"/>
    </xf>
    <xf numFmtId="0" fontId="30" fillId="12" borderId="5" xfId="0" applyFont="1" applyFill="1" applyBorder="1" applyAlignment="1" applyProtection="1">
      <alignment horizontal="center"/>
      <protection hidden="1"/>
    </xf>
    <xf numFmtId="0" fontId="30" fillId="12" borderId="6" xfId="0" applyFont="1" applyFill="1" applyBorder="1" applyAlignment="1" applyProtection="1">
      <alignment horizontal="center"/>
      <protection hidden="1"/>
    </xf>
    <xf numFmtId="0" fontId="32" fillId="12" borderId="11" xfId="0" applyFont="1" applyFill="1" applyBorder="1" applyAlignment="1" applyProtection="1">
      <alignment horizontal="center" vertical="center" wrapText="1"/>
      <protection hidden="1"/>
    </xf>
    <xf numFmtId="0" fontId="32" fillId="12" borderId="0" xfId="0" applyFont="1" applyFill="1" applyAlignment="1" applyProtection="1">
      <alignment horizontal="center" vertical="center" wrapText="1"/>
      <protection hidden="1"/>
    </xf>
    <xf numFmtId="0" fontId="32" fillId="12" borderId="12" xfId="0" applyFont="1" applyFill="1" applyBorder="1" applyAlignment="1" applyProtection="1">
      <alignment horizontal="center" vertical="center" wrapText="1"/>
      <protection hidden="1"/>
    </xf>
    <xf numFmtId="0" fontId="33" fillId="12" borderId="11" xfId="0" applyFont="1" applyFill="1" applyBorder="1" applyAlignment="1" applyProtection="1">
      <alignment horizontal="center" vertical="center" wrapText="1"/>
      <protection hidden="1"/>
    </xf>
    <xf numFmtId="0" fontId="33" fillId="12" borderId="0" xfId="0" applyFont="1" applyFill="1" applyAlignment="1" applyProtection="1">
      <alignment horizontal="center" vertical="center" wrapText="1"/>
      <protection hidden="1"/>
    </xf>
    <xf numFmtId="0" fontId="33" fillId="12" borderId="12" xfId="0" applyFont="1" applyFill="1" applyBorder="1" applyAlignment="1" applyProtection="1">
      <alignment horizontal="center" vertical="center" wrapText="1"/>
      <protection hidden="1"/>
    </xf>
    <xf numFmtId="0" fontId="32" fillId="12" borderId="11" xfId="0" applyFont="1" applyFill="1" applyBorder="1" applyAlignment="1" applyProtection="1">
      <alignment horizontal="center" vertical="center"/>
      <protection hidden="1"/>
    </xf>
    <xf numFmtId="0" fontId="32" fillId="12" borderId="0" xfId="0" applyFont="1" applyFill="1" applyAlignment="1" applyProtection="1">
      <alignment horizontal="center" vertical="center"/>
      <protection hidden="1"/>
    </xf>
    <xf numFmtId="0" fontId="32" fillId="12" borderId="12" xfId="0" applyFont="1" applyFill="1" applyBorder="1" applyAlignment="1" applyProtection="1">
      <alignment horizontal="center" vertical="center"/>
      <protection hidden="1"/>
    </xf>
    <xf numFmtId="0" fontId="27" fillId="12" borderId="13" xfId="0" applyFont="1" applyFill="1" applyBorder="1" applyAlignment="1" applyProtection="1">
      <alignment horizontal="left" vertical="top" wrapText="1"/>
      <protection hidden="1"/>
    </xf>
    <xf numFmtId="0" fontId="27" fillId="12" borderId="14" xfId="0" applyFont="1" applyFill="1" applyBorder="1" applyAlignment="1" applyProtection="1">
      <alignment horizontal="left" vertical="top" wrapText="1"/>
      <protection hidden="1"/>
    </xf>
    <xf numFmtId="0" fontId="27" fillId="12" borderId="15" xfId="0" applyFont="1" applyFill="1" applyBorder="1" applyAlignment="1" applyProtection="1">
      <alignment horizontal="left" vertical="top" wrapText="1"/>
      <protection hidden="1"/>
    </xf>
    <xf numFmtId="0" fontId="27" fillId="12" borderId="11" xfId="0" applyFont="1" applyFill="1" applyBorder="1" applyAlignment="1" applyProtection="1">
      <alignment horizontal="left" vertical="top" wrapText="1"/>
      <protection hidden="1"/>
    </xf>
    <xf numFmtId="0" fontId="27" fillId="12" borderId="0" xfId="0" applyFont="1" applyFill="1" applyAlignment="1" applyProtection="1">
      <alignment horizontal="left" vertical="top" wrapText="1"/>
      <protection hidden="1"/>
    </xf>
    <xf numFmtId="0" fontId="27" fillId="12" borderId="12" xfId="0" applyFont="1" applyFill="1" applyBorder="1" applyAlignment="1" applyProtection="1">
      <alignment horizontal="left" vertical="top" wrapText="1"/>
      <protection hidden="1"/>
    </xf>
    <xf numFmtId="0" fontId="27" fillId="12" borderId="0" xfId="0" applyFont="1" applyFill="1" applyAlignment="1" applyProtection="1">
      <alignment horizontal="left" vertical="center" wrapText="1"/>
      <protection hidden="1"/>
    </xf>
    <xf numFmtId="0" fontId="27" fillId="12" borderId="12" xfId="0" applyFont="1" applyFill="1" applyBorder="1" applyAlignment="1" applyProtection="1">
      <alignment horizontal="left" vertical="center" wrapText="1"/>
      <protection hidden="1"/>
    </xf>
    <xf numFmtId="0" fontId="35" fillId="12" borderId="11" xfId="0" applyFont="1" applyFill="1" applyBorder="1" applyAlignment="1" applyProtection="1">
      <alignment horizontal="right" vertical="center"/>
      <protection hidden="1"/>
    </xf>
    <xf numFmtId="0" fontId="34" fillId="11" borderId="11" xfId="0" applyFont="1" applyFill="1" applyBorder="1" applyAlignment="1" applyProtection="1">
      <alignment horizontal="left" vertical="center" wrapText="1"/>
      <protection hidden="1"/>
    </xf>
    <xf numFmtId="0" fontId="34" fillId="11" borderId="0" xfId="0" applyFont="1" applyFill="1" applyAlignment="1" applyProtection="1">
      <alignment horizontal="left" vertical="center" wrapText="1"/>
      <protection hidden="1"/>
    </xf>
    <xf numFmtId="0" fontId="34" fillId="11" borderId="12" xfId="0" applyFont="1" applyFill="1" applyBorder="1" applyAlignment="1" applyProtection="1">
      <alignment horizontal="left" vertical="center" wrapText="1"/>
      <protection hidden="1"/>
    </xf>
    <xf numFmtId="0" fontId="34" fillId="11" borderId="21" xfId="0" applyFont="1" applyFill="1" applyBorder="1" applyAlignment="1" applyProtection="1">
      <alignment horizontal="left" vertical="center" wrapText="1"/>
      <protection hidden="1"/>
    </xf>
    <xf numFmtId="0" fontId="34" fillId="11" borderId="22" xfId="0" applyFont="1" applyFill="1" applyBorder="1" applyAlignment="1" applyProtection="1">
      <alignment horizontal="left" vertical="center" wrapText="1"/>
      <protection hidden="1"/>
    </xf>
    <xf numFmtId="0" fontId="34" fillId="11" borderId="23" xfId="0" applyFont="1" applyFill="1" applyBorder="1" applyAlignment="1" applyProtection="1">
      <alignment horizontal="left" vertical="center" wrapText="1"/>
      <protection hidden="1"/>
    </xf>
    <xf numFmtId="0" fontId="27" fillId="12" borderId="13" xfId="0" applyFont="1" applyFill="1" applyBorder="1" applyAlignment="1" applyProtection="1">
      <alignment horizontal="left" vertical="center"/>
      <protection hidden="1"/>
    </xf>
    <xf numFmtId="0" fontId="27" fillId="12" borderId="14" xfId="0" applyFont="1" applyFill="1" applyBorder="1" applyAlignment="1" applyProtection="1">
      <alignment horizontal="left" vertical="center"/>
      <protection hidden="1"/>
    </xf>
    <xf numFmtId="0" fontId="27" fillId="12" borderId="11" xfId="0" applyFont="1" applyFill="1" applyBorder="1" applyAlignment="1" applyProtection="1">
      <alignment horizontal="left" vertical="center"/>
      <protection hidden="1"/>
    </xf>
    <xf numFmtId="0" fontId="27" fillId="12" borderId="0" xfId="0" applyFont="1" applyFill="1" applyAlignment="1" applyProtection="1">
      <alignment horizontal="left" vertical="center"/>
      <protection hidden="1"/>
    </xf>
    <xf numFmtId="0" fontId="36" fillId="12" borderId="11" xfId="0" applyFont="1" applyFill="1" applyBorder="1" applyAlignment="1" applyProtection="1">
      <alignment horizontal="left" vertical="top" wrapText="1"/>
      <protection hidden="1"/>
    </xf>
    <xf numFmtId="0" fontId="36" fillId="12" borderId="0" xfId="0" applyFont="1" applyFill="1" applyAlignment="1" applyProtection="1">
      <alignment horizontal="left" vertical="top" wrapText="1"/>
      <protection hidden="1"/>
    </xf>
    <xf numFmtId="0" fontId="36" fillId="12" borderId="12" xfId="0" applyFont="1" applyFill="1" applyBorder="1" applyAlignment="1" applyProtection="1">
      <alignment horizontal="left" vertical="top" wrapText="1"/>
      <protection hidden="1"/>
    </xf>
    <xf numFmtId="0" fontId="36" fillId="12" borderId="21" xfId="0" applyFont="1" applyFill="1" applyBorder="1" applyAlignment="1" applyProtection="1">
      <alignment horizontal="left" vertical="top" wrapText="1"/>
      <protection hidden="1"/>
    </xf>
    <xf numFmtId="0" fontId="36" fillId="12" borderId="22" xfId="0" applyFont="1" applyFill="1" applyBorder="1" applyAlignment="1" applyProtection="1">
      <alignment horizontal="left" vertical="top" wrapText="1"/>
      <protection hidden="1"/>
    </xf>
    <xf numFmtId="0" fontId="36" fillId="12" borderId="23" xfId="0" applyFont="1" applyFill="1" applyBorder="1" applyAlignment="1" applyProtection="1">
      <alignment horizontal="left" vertical="top" wrapText="1"/>
      <protection hidden="1"/>
    </xf>
    <xf numFmtId="0" fontId="28" fillId="12" borderId="13" xfId="0" applyFont="1" applyFill="1" applyBorder="1" applyAlignment="1" applyProtection="1">
      <alignment horizontal="left" vertical="center" wrapText="1"/>
      <protection hidden="1"/>
    </xf>
    <xf numFmtId="0" fontId="28" fillId="12" borderId="14" xfId="0" applyFont="1" applyFill="1" applyBorder="1" applyAlignment="1" applyProtection="1">
      <alignment horizontal="left" vertical="center" wrapText="1"/>
      <protection hidden="1"/>
    </xf>
    <xf numFmtId="0" fontId="28" fillId="12" borderId="15" xfId="0" applyFont="1" applyFill="1" applyBorder="1" applyAlignment="1" applyProtection="1">
      <alignment horizontal="left" vertical="center" wrapText="1"/>
      <protection hidden="1"/>
    </xf>
    <xf numFmtId="0" fontId="28" fillId="12" borderId="11" xfId="0" applyFont="1" applyFill="1" applyBorder="1" applyAlignment="1" applyProtection="1">
      <alignment horizontal="left" vertical="center" wrapText="1"/>
      <protection hidden="1"/>
    </xf>
    <xf numFmtId="0" fontId="28" fillId="12" borderId="0" xfId="0" applyFont="1" applyFill="1" applyAlignment="1" applyProtection="1">
      <alignment horizontal="left" vertical="center" wrapText="1"/>
      <protection hidden="1"/>
    </xf>
    <xf numFmtId="0" fontId="28" fillId="12" borderId="12" xfId="0" applyFont="1" applyFill="1" applyBorder="1" applyAlignment="1" applyProtection="1">
      <alignment horizontal="left" vertical="center" wrapText="1"/>
      <protection hidden="1"/>
    </xf>
    <xf numFmtId="0" fontId="28" fillId="12" borderId="21" xfId="0" applyFont="1" applyFill="1" applyBorder="1" applyAlignment="1" applyProtection="1">
      <alignment horizontal="left" vertical="center"/>
      <protection hidden="1"/>
    </xf>
    <xf numFmtId="0" fontId="28" fillId="12" borderId="22" xfId="0" applyFont="1" applyFill="1" applyBorder="1" applyAlignment="1" applyProtection="1">
      <alignment horizontal="left" vertical="center"/>
      <protection hidden="1"/>
    </xf>
    <xf numFmtId="0" fontId="28" fillId="12" borderId="23" xfId="0" applyFont="1" applyFill="1" applyBorder="1" applyAlignment="1" applyProtection="1">
      <alignment horizontal="left" vertical="center"/>
      <protection hidden="1"/>
    </xf>
    <xf numFmtId="0" fontId="34" fillId="11" borderId="13" xfId="0" applyFont="1" applyFill="1" applyBorder="1" applyAlignment="1" applyProtection="1">
      <alignment horizontal="left" wrapText="1"/>
      <protection hidden="1"/>
    </xf>
    <xf numFmtId="0" fontId="34" fillId="11" borderId="14" xfId="0" applyFont="1" applyFill="1" applyBorder="1" applyAlignment="1" applyProtection="1">
      <alignment horizontal="left" wrapText="1"/>
      <protection hidden="1"/>
    </xf>
    <xf numFmtId="0" fontId="34" fillId="11" borderId="15" xfId="0" applyFont="1" applyFill="1" applyBorder="1" applyAlignment="1" applyProtection="1">
      <alignment horizontal="left" wrapText="1"/>
      <protection hidden="1"/>
    </xf>
    <xf numFmtId="0" fontId="34" fillId="11" borderId="11" xfId="0" applyFont="1" applyFill="1" applyBorder="1" applyAlignment="1" applyProtection="1">
      <alignment horizontal="left" wrapText="1"/>
      <protection hidden="1"/>
    </xf>
    <xf numFmtId="0" fontId="34" fillId="11" borderId="0" xfId="0" applyFont="1" applyFill="1" applyAlignment="1" applyProtection="1">
      <alignment horizontal="left" wrapText="1"/>
      <protection hidden="1"/>
    </xf>
    <xf numFmtId="0" fontId="34" fillId="11" borderId="12" xfId="0" applyFont="1" applyFill="1" applyBorder="1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12" xfId="0" applyBorder="1" applyAlignment="1" applyProtection="1">
      <alignment horizontal="left" vertical="top"/>
      <protection hidden="1"/>
    </xf>
    <xf numFmtId="0" fontId="0" fillId="0" borderId="16" xfId="0" applyBorder="1" applyAlignment="1" applyProtection="1">
      <alignment horizontal="left" vertical="top"/>
      <protection hidden="1"/>
    </xf>
    <xf numFmtId="0" fontId="0" fillId="0" borderId="17" xfId="0" applyBorder="1" applyAlignment="1" applyProtection="1">
      <alignment horizontal="left" vertical="top"/>
      <protection hidden="1"/>
    </xf>
    <xf numFmtId="0" fontId="0" fillId="0" borderId="18" xfId="0" applyBorder="1" applyAlignment="1" applyProtection="1">
      <alignment horizontal="left" vertical="top"/>
      <protection hidden="1"/>
    </xf>
    <xf numFmtId="0" fontId="2" fillId="0" borderId="22" xfId="0" applyFont="1" applyBorder="1" applyAlignment="1" applyProtection="1">
      <alignment horizontal="left"/>
      <protection hidden="1"/>
    </xf>
    <xf numFmtId="164" fontId="8" fillId="0" borderId="22" xfId="0" applyNumberFormat="1" applyFont="1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7" fillId="7" borderId="31" xfId="0" applyFont="1" applyFill="1" applyBorder="1" applyAlignment="1" applyProtection="1">
      <alignment horizontal="left"/>
      <protection hidden="1"/>
    </xf>
    <xf numFmtId="0" fontId="7" fillId="7" borderId="22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6" fillId="7" borderId="27" xfId="0" applyFont="1" applyFill="1" applyBorder="1" applyAlignment="1" applyProtection="1">
      <alignment horizontal="center"/>
      <protection hidden="1"/>
    </xf>
    <xf numFmtId="0" fontId="6" fillId="7" borderId="14" xfId="0" applyFont="1" applyFill="1" applyBorder="1" applyAlignment="1" applyProtection="1">
      <alignment horizontal="center"/>
      <protection hidden="1"/>
    </xf>
    <xf numFmtId="0" fontId="6" fillId="7" borderId="29" xfId="0" applyFont="1" applyFill="1" applyBorder="1" applyAlignment="1" applyProtection="1">
      <alignment horizontal="center"/>
      <protection hidden="1"/>
    </xf>
    <xf numFmtId="0" fontId="17" fillId="9" borderId="8" xfId="0" applyFont="1" applyFill="1" applyBorder="1" applyAlignment="1" applyProtection="1">
      <alignment horizontal="center" vertical="center"/>
      <protection hidden="1"/>
    </xf>
    <xf numFmtId="0" fontId="17" fillId="9" borderId="9" xfId="0" applyFont="1" applyFill="1" applyBorder="1" applyAlignment="1" applyProtection="1">
      <alignment horizontal="center" vertical="center"/>
      <protection hidden="1"/>
    </xf>
    <xf numFmtId="0" fontId="17" fillId="9" borderId="10" xfId="0" applyFont="1" applyFill="1" applyBorder="1" applyAlignment="1" applyProtection="1">
      <alignment horizontal="center" vertical="center"/>
      <protection hidden="1"/>
    </xf>
    <xf numFmtId="0" fontId="17" fillId="9" borderId="11" xfId="0" applyFont="1" applyFill="1" applyBorder="1" applyAlignment="1" applyProtection="1">
      <alignment horizontal="center" vertical="center"/>
      <protection hidden="1"/>
    </xf>
    <xf numFmtId="0" fontId="17" fillId="9" borderId="0" xfId="0" applyFont="1" applyFill="1" applyAlignment="1" applyProtection="1">
      <alignment horizontal="center" vertical="center"/>
      <protection hidden="1"/>
    </xf>
    <xf numFmtId="0" fontId="17" fillId="9" borderId="12" xfId="0" applyFont="1" applyFill="1" applyBorder="1" applyAlignment="1" applyProtection="1">
      <alignment horizontal="center" vertical="center"/>
      <protection hidden="1"/>
    </xf>
    <xf numFmtId="0" fontId="17" fillId="9" borderId="16" xfId="0" applyFont="1" applyFill="1" applyBorder="1" applyAlignment="1" applyProtection="1">
      <alignment horizontal="center" vertical="center"/>
      <protection hidden="1"/>
    </xf>
    <xf numFmtId="0" fontId="17" fillId="9" borderId="17" xfId="0" applyFont="1" applyFill="1" applyBorder="1" applyAlignment="1" applyProtection="1">
      <alignment horizontal="center" vertical="center"/>
      <protection hidden="1"/>
    </xf>
    <xf numFmtId="0" fontId="17" fillId="9" borderId="18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 wrapText="1" shrinkToFit="1"/>
      <protection locked="0" hidden="1"/>
    </xf>
    <xf numFmtId="0" fontId="6" fillId="8" borderId="6" xfId="0" applyFont="1" applyFill="1" applyBorder="1" applyAlignment="1" applyProtection="1">
      <alignment horizontal="center" vertical="center" wrapText="1" shrinkToFit="1"/>
      <protection locked="0" hidden="1"/>
    </xf>
    <xf numFmtId="0" fontId="6" fillId="8" borderId="7" xfId="0" applyFont="1" applyFill="1" applyBorder="1" applyAlignment="1" applyProtection="1">
      <alignment horizontal="center" vertical="center" wrapText="1" shrinkToFit="1"/>
      <protection locked="0" hidden="1"/>
    </xf>
    <xf numFmtId="0" fontId="16" fillId="0" borderId="11" xfId="0" applyFont="1" applyBorder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6" fillId="0" borderId="13" xfId="0" applyFont="1" applyBorder="1" applyAlignment="1" applyProtection="1">
      <alignment horizontal="left" vertical="top"/>
      <protection hidden="1"/>
    </xf>
    <xf numFmtId="0" fontId="6" fillId="0" borderId="14" xfId="0" applyFont="1" applyBorder="1" applyAlignment="1" applyProtection="1">
      <alignment horizontal="left" vertical="top"/>
      <protection hidden="1"/>
    </xf>
    <xf numFmtId="0" fontId="6" fillId="0" borderId="15" xfId="0" applyFont="1" applyBorder="1" applyAlignment="1" applyProtection="1">
      <alignment horizontal="left" vertical="top"/>
      <protection hidden="1"/>
    </xf>
    <xf numFmtId="0" fontId="6" fillId="0" borderId="11" xfId="0" applyFont="1" applyBorder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12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3" fontId="7" fillId="8" borderId="0" xfId="0" applyNumberFormat="1" applyFont="1" applyFill="1" applyAlignment="1" applyProtection="1">
      <alignment horizontal="left" vertical="center" wrapText="1" shrinkToFit="1"/>
      <protection hidden="1"/>
    </xf>
    <xf numFmtId="0" fontId="11" fillId="10" borderId="19" xfId="0" applyFont="1" applyFill="1" applyBorder="1" applyAlignment="1" applyProtection="1">
      <alignment horizontal="center"/>
      <protection hidden="1"/>
    </xf>
    <xf numFmtId="0" fontId="11" fillId="10" borderId="20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6" fmlaLink="$D$7" fmlaRange="data_sv_SZ!$B$4:$B$15" noThreeD="1" sel="1" val="0"/>
</file>

<file path=xl/ctrlProps/ctrlProp10.xml><?xml version="1.0" encoding="utf-8"?>
<formControlPr xmlns="http://schemas.microsoft.com/office/spreadsheetml/2009/9/main" objectType="Drop" dropStyle="combo" dx="16" fmlaLink="$D$25" fmlaRange="data_sv_SZ!$B$40:$B$43" noThreeD="1" sel="1" val="0"/>
</file>

<file path=xl/ctrlProps/ctrlProp11.xml><?xml version="1.0" encoding="utf-8"?>
<formControlPr xmlns="http://schemas.microsoft.com/office/spreadsheetml/2009/9/main" objectType="Drop" dropStyle="combo" dx="16" fmlaLink="$D$27" fmlaRange="data_sv_SZ!$H$39:$H$42" noThreeD="1" sel="1" val="0"/>
</file>

<file path=xl/ctrlProps/ctrlProp12.xml><?xml version="1.0" encoding="utf-8"?>
<formControlPr xmlns="http://schemas.microsoft.com/office/spreadsheetml/2009/9/main" objectType="Drop" dropStyle="combo" dx="16" fmlaLink="$D$41" fmlaRange="data_sv_SZ!$B$53:$B$56" noThreeD="1" sel="3" val="0"/>
</file>

<file path=xl/ctrlProps/ctrlProp13.xml><?xml version="1.0" encoding="utf-8"?>
<formControlPr xmlns="http://schemas.microsoft.com/office/spreadsheetml/2009/9/main" objectType="Drop" dropStyle="combo" dx="16" noThreeD="1" sel="0" val="0"/>
</file>

<file path=xl/ctrlProps/ctrlProp14.xml><?xml version="1.0" encoding="utf-8"?>
<formControlPr xmlns="http://schemas.microsoft.com/office/spreadsheetml/2009/9/main" objectType="Drop" dropStyle="combo" dx="16" fmlaLink="$D$7" fmlaRange="data_sv_NZ!$B$4:$B$15" noThreeD="1" sel="2" val="0"/>
</file>

<file path=xl/ctrlProps/ctrlProp15.xml><?xml version="1.0" encoding="utf-8"?>
<formControlPr xmlns="http://schemas.microsoft.com/office/spreadsheetml/2009/9/main" objectType="Drop" dropStyle="combo" dx="16" fmlaLink="$D$9" fmlaRange="data_sv_NZ!$AI$2:$AI$33" noThreeD="1" sel="31" val="24"/>
</file>

<file path=xl/ctrlProps/ctrlProp16.xml><?xml version="1.0" encoding="utf-8"?>
<formControlPr xmlns="http://schemas.microsoft.com/office/spreadsheetml/2009/9/main" objectType="Drop" dropStyle="combo" dx="16" fmlaLink="$D$13" fmlaRange="data_sv_NZ!$B$21:$B$26" noThreeD="1" sel="1" val="0"/>
</file>

<file path=xl/ctrlProps/ctrlProp17.xml><?xml version="1.0" encoding="utf-8"?>
<formControlPr xmlns="http://schemas.microsoft.com/office/spreadsheetml/2009/9/main" objectType="Drop" dropStyle="combo" dx="16" fmlaLink="$D$23" fmlaRange="data_sv_NZ!$B$53:$B$56" noThreeD="1" sel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9.xml><?xml version="1.0" encoding="utf-8"?>
<formControlPr xmlns="http://schemas.microsoft.com/office/spreadsheetml/2009/9/main" objectType="Drop" dropStyle="combo" dx="16" fmlaLink="$D$27" fmlaRange="data_sv_NZ!$J$40:$J$41" noThreeD="1" sel="1" val="0"/>
</file>

<file path=xl/ctrlProps/ctrlProp2.xml><?xml version="1.0" encoding="utf-8"?>
<formControlPr xmlns="http://schemas.microsoft.com/office/spreadsheetml/2009/9/main" objectType="Drop" dropStyle="combo" dx="16" fmlaLink="$D$9" fmlaRange="data_sv_SZ!$AI$2:$AI$33" noThreeD="1" sel="1" val="0"/>
</file>

<file path=xl/ctrlProps/ctrlProp20.xml><?xml version="1.0" encoding="utf-8"?>
<formControlPr xmlns="http://schemas.microsoft.com/office/spreadsheetml/2009/9/main" objectType="Drop" dropStyle="combo" dx="16" fmlaLink="$D$7" fmlaRange="data_sv_NZ!$B$4:$B$15" noThreeD="1" sel="2" val="0"/>
</file>

<file path=xl/ctrlProps/ctrlProp21.xml><?xml version="1.0" encoding="utf-8"?>
<formControlPr xmlns="http://schemas.microsoft.com/office/spreadsheetml/2009/9/main" objectType="Drop" dropStyle="combo" dx="16" fmlaLink="$D$9" fmlaRange="data_sv_NZ!$AI$2:$AI$34" noThreeD="1" sel="1" val="0"/>
</file>

<file path=xl/ctrlProps/ctrlProp22.xml><?xml version="1.0" encoding="utf-8"?>
<formControlPr xmlns="http://schemas.microsoft.com/office/spreadsheetml/2009/9/main" objectType="Drop" dropStyle="combo" dx="16" fmlaLink="$D$15" fmlaRange="data_sv_NZ!$B$21:$B$26" noThreeD="1" sel="1" val="0"/>
</file>

<file path=xl/ctrlProps/ctrlProp23.xml><?xml version="1.0" encoding="utf-8"?>
<formControlPr xmlns="http://schemas.microsoft.com/office/spreadsheetml/2009/9/main" objectType="Drop" dropStyle="combo" dx="16" fmlaLink="$D$25" fmlaRange="data_sv_NZ!$B$40:$B$43" noThreeD="1" sel="1" val="0"/>
</file>

<file path=xl/ctrlProps/ctrlProp24.xml><?xml version="1.0" encoding="utf-8"?>
<formControlPr xmlns="http://schemas.microsoft.com/office/spreadsheetml/2009/9/main" objectType="Drop" dropStyle="combo" dx="16" fmlaLink="$D$27" fmlaRange="data_sv_NZ!$H$39:$H$42" noThreeD="1" sel="1" val="0"/>
</file>

<file path=xl/ctrlProps/ctrlProp25.xml><?xml version="1.0" encoding="utf-8"?>
<formControlPr xmlns="http://schemas.microsoft.com/office/spreadsheetml/2009/9/main" objectType="Drop" dropStyle="combo" dx="16" fmlaLink="$D$41" fmlaRange="data_sv_NZ!$B$53:$B$56" noThreeD="1" sel="3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fmlaLink="$D$13" fmlaRange="data_sv_SZ!$B$21:$B$26" noThreeD="1" sel="1" val="0"/>
</file>

<file path=xl/ctrlProps/ctrlProp4.xml><?xml version="1.0" encoding="utf-8"?>
<formControlPr xmlns="http://schemas.microsoft.com/office/spreadsheetml/2009/9/main" objectType="Drop" dropStyle="combo" dx="16" fmlaLink="$D$23" fmlaRange="data_sv_SZ!$B$53:$B$56" noThreeD="1" sel="1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fmlaLink="$D$27" fmlaRange="data_sv_SZ!$J$40:$J$41" noThreeD="1" sel="1" val="0"/>
</file>

<file path=xl/ctrlProps/ctrlProp7.xml><?xml version="1.0" encoding="utf-8"?>
<formControlPr xmlns="http://schemas.microsoft.com/office/spreadsheetml/2009/9/main" objectType="Drop" dropStyle="combo" dx="16" fmlaLink="$D$7" fmlaRange="data_sv_SZ!$B$4:$B$15" noThreeD="1" sel="1" val="0"/>
</file>

<file path=xl/ctrlProps/ctrlProp8.xml><?xml version="1.0" encoding="utf-8"?>
<formControlPr xmlns="http://schemas.microsoft.com/office/spreadsheetml/2009/9/main" objectType="Drop" dropStyle="combo" dx="16" fmlaLink="$D$9" fmlaRange="data_sv_SZ!$AI$2:$AI$33" noThreeD="1" sel="1" val="0"/>
</file>

<file path=xl/ctrlProps/ctrlProp9.xml><?xml version="1.0" encoding="utf-8"?>
<formControlPr xmlns="http://schemas.microsoft.com/office/spreadsheetml/2009/9/main" objectType="Drop" dropStyle="combo" dx="16" fmlaLink="$D$15" fmlaRange="data_sv_SZ!$B$21:$B$2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7427</xdr:rowOff>
    </xdr:from>
    <xdr:to>
      <xdr:col>2</xdr:col>
      <xdr:colOff>594676</xdr:colOff>
      <xdr:row>3</xdr:row>
      <xdr:rowOff>392430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4" y="147795"/>
          <a:ext cx="1186729" cy="1187109"/>
        </a:xfrm>
        <a:prstGeom prst="rect">
          <a:avLst/>
        </a:prstGeom>
      </xdr:spPr>
    </xdr:pic>
    <xdr:clientData/>
  </xdr:twoCellAnchor>
  <xdr:twoCellAnchor>
    <xdr:from>
      <xdr:col>3</xdr:col>
      <xdr:colOff>233004</xdr:colOff>
      <xdr:row>11</xdr:row>
      <xdr:rowOff>10026</xdr:rowOff>
    </xdr:from>
    <xdr:to>
      <xdr:col>7</xdr:col>
      <xdr:colOff>462716</xdr:colOff>
      <xdr:row>18</xdr:row>
      <xdr:rowOff>135355</xdr:rowOff>
    </xdr:to>
    <xdr:pic>
      <xdr:nvPicPr>
        <xdr:cNvPr id="3" name="Obrázek 2" descr="výska_mistnost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530" y="2727158"/>
          <a:ext cx="2636028" cy="1458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7</xdr:col>
          <xdr:colOff>257175</xdr:colOff>
          <xdr:row>6</xdr:row>
          <xdr:rowOff>209550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552450</xdr:colOff>
          <xdr:row>9</xdr:row>
          <xdr:rowOff>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6</xdr:col>
          <xdr:colOff>552450</xdr:colOff>
          <xdr:row>13</xdr:row>
          <xdr:rowOff>19050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9525</xdr:rowOff>
        </xdr:from>
        <xdr:to>
          <xdr:col>6</xdr:col>
          <xdr:colOff>447675</xdr:colOff>
          <xdr:row>23</xdr:row>
          <xdr:rowOff>9525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19050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514350</xdr:colOff>
          <xdr:row>27</xdr:row>
          <xdr:rowOff>19050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7</xdr:col>
          <xdr:colOff>409575</xdr:colOff>
          <xdr:row>6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190500</xdr:rowOff>
        </xdr:from>
        <xdr:to>
          <xdr:col>7</xdr:col>
          <xdr:colOff>114300</xdr:colOff>
          <xdr:row>8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7</xdr:col>
          <xdr:colOff>76200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7</xdr:col>
          <xdr:colOff>57150</xdr:colOff>
          <xdr:row>25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7</xdr:col>
          <xdr:colOff>57150</xdr:colOff>
          <xdr:row>26</xdr:row>
          <xdr:rowOff>209550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19050</xdr:rowOff>
        </xdr:from>
        <xdr:to>
          <xdr:col>6</xdr:col>
          <xdr:colOff>600075</xdr:colOff>
          <xdr:row>41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19050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7</xdr:col>
          <xdr:colOff>257175</xdr:colOff>
          <xdr:row>7</xdr:row>
          <xdr:rowOff>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552450</xdr:colOff>
          <xdr:row>9</xdr:row>
          <xdr:rowOff>0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6</xdr:col>
          <xdr:colOff>552450</xdr:colOff>
          <xdr:row>13</xdr:row>
          <xdr:rowOff>19050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9525</xdr:rowOff>
        </xdr:from>
        <xdr:to>
          <xdr:col>6</xdr:col>
          <xdr:colOff>447675</xdr:colOff>
          <xdr:row>23</xdr:row>
          <xdr:rowOff>9525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19050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514350</xdr:colOff>
          <xdr:row>27</xdr:row>
          <xdr:rowOff>19050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7</xdr:col>
          <xdr:colOff>409575</xdr:colOff>
          <xdr:row>7</xdr:row>
          <xdr:rowOff>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190500</xdr:rowOff>
        </xdr:from>
        <xdr:to>
          <xdr:col>7</xdr:col>
          <xdr:colOff>114300</xdr:colOff>
          <xdr:row>9</xdr:row>
          <xdr:rowOff>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19050</xdr:rowOff>
        </xdr:from>
        <xdr:to>
          <xdr:col>7</xdr:col>
          <xdr:colOff>76200</xdr:colOff>
          <xdr:row>15</xdr:row>
          <xdr:rowOff>19050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7</xdr:col>
          <xdr:colOff>57150</xdr:colOff>
          <xdr:row>25</xdr:row>
          <xdr:rowOff>0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0</xdr:rowOff>
        </xdr:from>
        <xdr:to>
          <xdr:col>7</xdr:col>
          <xdr:colOff>57150</xdr:colOff>
          <xdr:row>27</xdr:row>
          <xdr:rowOff>0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19050</xdr:rowOff>
        </xdr:from>
        <xdr:to>
          <xdr:col>6</xdr:col>
          <xdr:colOff>600075</xdr:colOff>
          <xdr:row>41</xdr:row>
          <xdr:rowOff>19050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19050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omments" Target="../comments4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40"/>
  <sheetViews>
    <sheetView zoomScaleNormal="100" workbookViewId="0">
      <selection activeCell="B31" sqref="B31:J31"/>
    </sheetView>
  </sheetViews>
  <sheetFormatPr defaultColWidth="9.28515625" defaultRowHeight="15" x14ac:dyDescent="0.2"/>
  <cols>
    <col min="1" max="1" width="2.28515625" style="40" customWidth="1"/>
    <col min="2" max="10" width="9" style="40" customWidth="1"/>
    <col min="11" max="11" width="2.28515625" style="40" customWidth="1"/>
    <col min="12" max="16384" width="9.28515625" style="40"/>
  </cols>
  <sheetData>
    <row r="1" spans="1:11" ht="11.25" customHeight="1" thickBot="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1.5" customHeight="1" x14ac:dyDescent="0.25">
      <c r="A2" s="41"/>
      <c r="B2" s="93"/>
      <c r="C2" s="94"/>
      <c r="D2" s="97" t="s">
        <v>172</v>
      </c>
      <c r="E2" s="97"/>
      <c r="F2" s="97"/>
      <c r="G2" s="97"/>
      <c r="H2" s="97"/>
      <c r="I2" s="97"/>
      <c r="J2" s="98"/>
      <c r="K2" s="42"/>
    </row>
    <row r="3" spans="1:11" ht="31.5" customHeight="1" x14ac:dyDescent="0.4">
      <c r="A3" s="41"/>
      <c r="B3" s="95"/>
      <c r="C3" s="96"/>
      <c r="D3" s="99" t="s">
        <v>173</v>
      </c>
      <c r="E3" s="99"/>
      <c r="F3" s="99"/>
      <c r="G3" s="99"/>
      <c r="H3" s="99"/>
      <c r="I3" s="99"/>
      <c r="J3" s="100"/>
      <c r="K3" s="42"/>
    </row>
    <row r="4" spans="1:11" ht="31.5" customHeight="1" x14ac:dyDescent="0.3">
      <c r="A4" s="41"/>
      <c r="B4" s="95"/>
      <c r="C4" s="96"/>
      <c r="D4" s="101" t="s">
        <v>174</v>
      </c>
      <c r="E4" s="102"/>
      <c r="F4" s="102" t="s">
        <v>175</v>
      </c>
      <c r="G4" s="102"/>
      <c r="H4" s="102" t="s">
        <v>237</v>
      </c>
      <c r="I4" s="102"/>
      <c r="J4" s="43">
        <v>2026</v>
      </c>
      <c r="K4" s="42"/>
    </row>
    <row r="5" spans="1:11" x14ac:dyDescent="0.2">
      <c r="A5" s="41"/>
      <c r="B5" s="44"/>
      <c r="C5" s="45"/>
      <c r="D5" s="45"/>
      <c r="E5" s="45"/>
      <c r="F5" s="45"/>
      <c r="G5" s="45"/>
      <c r="H5" s="45"/>
      <c r="I5" s="45"/>
      <c r="J5" s="46"/>
      <c r="K5" s="42"/>
    </row>
    <row r="6" spans="1:11" x14ac:dyDescent="0.2">
      <c r="A6" s="41"/>
      <c r="B6" s="103" t="s">
        <v>176</v>
      </c>
      <c r="C6" s="104"/>
      <c r="D6" s="104"/>
      <c r="E6" s="104"/>
      <c r="F6" s="104"/>
      <c r="G6" s="104"/>
      <c r="H6" s="104"/>
      <c r="I6" s="104"/>
      <c r="J6" s="105"/>
      <c r="K6" s="42"/>
    </row>
    <row r="7" spans="1:11" x14ac:dyDescent="0.2">
      <c r="A7" s="41"/>
      <c r="B7" s="103"/>
      <c r="C7" s="104"/>
      <c r="D7" s="104"/>
      <c r="E7" s="104"/>
      <c r="F7" s="104"/>
      <c r="G7" s="104"/>
      <c r="H7" s="104"/>
      <c r="I7" s="104"/>
      <c r="J7" s="105"/>
      <c r="K7" s="42"/>
    </row>
    <row r="8" spans="1:11" x14ac:dyDescent="0.2">
      <c r="A8" s="41"/>
      <c r="B8" s="106" t="s">
        <v>177</v>
      </c>
      <c r="C8" s="107"/>
      <c r="D8" s="107"/>
      <c r="E8" s="107"/>
      <c r="F8" s="107"/>
      <c r="G8" s="107"/>
      <c r="H8" s="107"/>
      <c r="I8" s="107"/>
      <c r="J8" s="108"/>
      <c r="K8" s="42"/>
    </row>
    <row r="9" spans="1:11" x14ac:dyDescent="0.2">
      <c r="A9" s="41"/>
      <c r="B9" s="106"/>
      <c r="C9" s="107"/>
      <c r="D9" s="107"/>
      <c r="E9" s="107"/>
      <c r="F9" s="107"/>
      <c r="G9" s="107"/>
      <c r="H9" s="107"/>
      <c r="I9" s="107"/>
      <c r="J9" s="108"/>
      <c r="K9" s="42"/>
    </row>
    <row r="10" spans="1:11" ht="16.5" customHeight="1" x14ac:dyDescent="0.2">
      <c r="A10" s="41"/>
      <c r="B10" s="109" t="s">
        <v>178</v>
      </c>
      <c r="C10" s="110"/>
      <c r="D10" s="110"/>
      <c r="E10" s="110"/>
      <c r="F10" s="110"/>
      <c r="G10" s="110"/>
      <c r="H10" s="110"/>
      <c r="I10" s="110"/>
      <c r="J10" s="111"/>
      <c r="K10" s="42"/>
    </row>
    <row r="11" spans="1:11" ht="16.5" customHeight="1" x14ac:dyDescent="0.2">
      <c r="A11" s="41"/>
      <c r="B11" s="109"/>
      <c r="C11" s="110"/>
      <c r="D11" s="110"/>
      <c r="E11" s="110"/>
      <c r="F11" s="110"/>
      <c r="G11" s="110"/>
      <c r="H11" s="110"/>
      <c r="I11" s="110"/>
      <c r="J11" s="111"/>
      <c r="K11" s="42"/>
    </row>
    <row r="12" spans="1:11" x14ac:dyDescent="0.2">
      <c r="A12" s="41"/>
      <c r="B12" s="44"/>
      <c r="C12" s="45"/>
      <c r="D12" s="45"/>
      <c r="E12" s="45"/>
      <c r="F12" s="45"/>
      <c r="G12" s="45"/>
      <c r="H12" s="45"/>
      <c r="I12" s="45"/>
      <c r="J12" s="46"/>
      <c r="K12" s="42"/>
    </row>
    <row r="13" spans="1:11" x14ac:dyDescent="0.2">
      <c r="A13" s="41"/>
      <c r="B13" s="44"/>
      <c r="C13" s="45"/>
      <c r="D13" s="45"/>
      <c r="E13" s="45"/>
      <c r="F13" s="45"/>
      <c r="G13" s="45"/>
      <c r="H13" s="45"/>
      <c r="I13" s="45"/>
      <c r="J13" s="46"/>
      <c r="K13" s="42"/>
    </row>
    <row r="14" spans="1:11" x14ac:dyDescent="0.2">
      <c r="A14" s="41"/>
      <c r="B14" s="44"/>
      <c r="C14" s="45"/>
      <c r="D14" s="45"/>
      <c r="E14" s="45"/>
      <c r="F14" s="45"/>
      <c r="G14" s="45"/>
      <c r="H14" s="45"/>
      <c r="I14" s="45"/>
      <c r="J14" s="46"/>
      <c r="K14" s="42"/>
    </row>
    <row r="15" spans="1:11" x14ac:dyDescent="0.2">
      <c r="A15" s="41"/>
      <c r="B15" s="44"/>
      <c r="C15" s="45"/>
      <c r="D15" s="45"/>
      <c r="E15" s="45"/>
      <c r="F15" s="45"/>
      <c r="G15" s="45"/>
      <c r="H15" s="45"/>
      <c r="I15" s="45"/>
      <c r="J15" s="46"/>
      <c r="K15" s="42"/>
    </row>
    <row r="16" spans="1:11" x14ac:dyDescent="0.2">
      <c r="A16" s="41"/>
      <c r="B16" s="44"/>
      <c r="C16" s="45"/>
      <c r="D16" s="45"/>
      <c r="E16" s="45"/>
      <c r="F16" s="45"/>
      <c r="G16" s="45"/>
      <c r="H16" s="45"/>
      <c r="I16" s="45"/>
      <c r="J16" s="46"/>
      <c r="K16" s="42"/>
    </row>
    <row r="17" spans="1:11" x14ac:dyDescent="0.2">
      <c r="A17" s="41"/>
      <c r="B17" s="44"/>
      <c r="C17" s="45"/>
      <c r="D17" s="45"/>
      <c r="E17" s="45"/>
      <c r="F17" s="45"/>
      <c r="G17" s="45"/>
      <c r="H17" s="45"/>
      <c r="I17" s="45"/>
      <c r="J17" s="46"/>
      <c r="K17" s="42"/>
    </row>
    <row r="18" spans="1:11" x14ac:dyDescent="0.2">
      <c r="A18" s="41"/>
      <c r="B18" s="44"/>
      <c r="C18" s="45"/>
      <c r="D18" s="45"/>
      <c r="E18" s="45"/>
      <c r="F18" s="45"/>
      <c r="G18" s="45"/>
      <c r="H18" s="45"/>
      <c r="I18" s="45"/>
      <c r="J18" s="46"/>
      <c r="K18" s="42"/>
    </row>
    <row r="19" spans="1:11" x14ac:dyDescent="0.2">
      <c r="A19" s="41"/>
      <c r="B19" s="47"/>
      <c r="C19" s="48"/>
      <c r="D19" s="48"/>
      <c r="E19" s="48"/>
      <c r="F19" s="48"/>
      <c r="G19" s="48"/>
      <c r="H19" s="48"/>
      <c r="I19" s="48"/>
      <c r="J19" s="49"/>
      <c r="K19" s="42"/>
    </row>
    <row r="20" spans="1:11" ht="15" customHeight="1" x14ac:dyDescent="0.2">
      <c r="A20" s="41"/>
      <c r="B20" s="112" t="s">
        <v>179</v>
      </c>
      <c r="C20" s="113"/>
      <c r="D20" s="113"/>
      <c r="E20" s="113"/>
      <c r="F20" s="113"/>
      <c r="G20" s="113"/>
      <c r="H20" s="113"/>
      <c r="I20" s="113"/>
      <c r="J20" s="114"/>
      <c r="K20" s="42"/>
    </row>
    <row r="21" spans="1:11" x14ac:dyDescent="0.2">
      <c r="A21" s="41"/>
      <c r="B21" s="115"/>
      <c r="C21" s="116"/>
      <c r="D21" s="116"/>
      <c r="E21" s="116"/>
      <c r="F21" s="116"/>
      <c r="G21" s="116"/>
      <c r="H21" s="116"/>
      <c r="I21" s="116"/>
      <c r="J21" s="117"/>
      <c r="K21" s="42"/>
    </row>
    <row r="22" spans="1:11" ht="15" customHeight="1" x14ac:dyDescent="0.2">
      <c r="A22" s="41"/>
      <c r="B22" s="120" t="s">
        <v>181</v>
      </c>
      <c r="C22" s="118" t="s">
        <v>180</v>
      </c>
      <c r="D22" s="118"/>
      <c r="E22" s="118"/>
      <c r="F22" s="118"/>
      <c r="G22" s="118"/>
      <c r="H22" s="118"/>
      <c r="I22" s="118"/>
      <c r="J22" s="119"/>
      <c r="K22" s="42"/>
    </row>
    <row r="23" spans="1:11" x14ac:dyDescent="0.2">
      <c r="A23" s="41"/>
      <c r="B23" s="120"/>
      <c r="C23" s="118"/>
      <c r="D23" s="118"/>
      <c r="E23" s="118"/>
      <c r="F23" s="118"/>
      <c r="G23" s="118"/>
      <c r="H23" s="118"/>
      <c r="I23" s="118"/>
      <c r="J23" s="119"/>
      <c r="K23" s="42"/>
    </row>
    <row r="24" spans="1:11" ht="15" customHeight="1" x14ac:dyDescent="0.2">
      <c r="A24" s="41"/>
      <c r="B24" s="120" t="s">
        <v>181</v>
      </c>
      <c r="C24" s="118" t="s">
        <v>182</v>
      </c>
      <c r="D24" s="118"/>
      <c r="E24" s="118"/>
      <c r="F24" s="118"/>
      <c r="G24" s="118"/>
      <c r="H24" s="118"/>
      <c r="I24" s="118"/>
      <c r="J24" s="119"/>
      <c r="K24" s="42"/>
    </row>
    <row r="25" spans="1:11" x14ac:dyDescent="0.2">
      <c r="A25" s="41"/>
      <c r="B25" s="120"/>
      <c r="C25" s="118"/>
      <c r="D25" s="118"/>
      <c r="E25" s="118"/>
      <c r="F25" s="118"/>
      <c r="G25" s="118"/>
      <c r="H25" s="118"/>
      <c r="I25" s="118"/>
      <c r="J25" s="119"/>
      <c r="K25" s="42"/>
    </row>
    <row r="26" spans="1:11" x14ac:dyDescent="0.2">
      <c r="A26" s="41"/>
      <c r="B26" s="131" t="s">
        <v>192</v>
      </c>
      <c r="C26" s="132"/>
      <c r="D26" s="132"/>
      <c r="E26" s="132"/>
      <c r="F26" s="132"/>
      <c r="G26" s="132"/>
      <c r="H26" s="132"/>
      <c r="I26" s="132"/>
      <c r="J26" s="133"/>
      <c r="K26" s="42"/>
    </row>
    <row r="27" spans="1:11" x14ac:dyDescent="0.2">
      <c r="A27" s="41"/>
      <c r="B27" s="134"/>
      <c r="C27" s="135"/>
      <c r="D27" s="135"/>
      <c r="E27" s="135"/>
      <c r="F27" s="135"/>
      <c r="G27" s="135"/>
      <c r="H27" s="135"/>
      <c r="I27" s="135"/>
      <c r="J27" s="136"/>
      <c r="K27" s="42"/>
    </row>
    <row r="28" spans="1:11" x14ac:dyDescent="0.2">
      <c r="A28" s="41"/>
      <c r="B28" s="137" t="s">
        <v>183</v>
      </c>
      <c r="C28" s="138"/>
      <c r="D28" s="138"/>
      <c r="E28" s="138"/>
      <c r="F28" s="138"/>
      <c r="G28" s="138"/>
      <c r="H28" s="138"/>
      <c r="I28" s="138"/>
      <c r="J28" s="139"/>
      <c r="K28" s="42"/>
    </row>
    <row r="29" spans="1:11" x14ac:dyDescent="0.2">
      <c r="A29" s="41"/>
      <c r="B29" s="140"/>
      <c r="C29" s="141"/>
      <c r="D29" s="141"/>
      <c r="E29" s="141"/>
      <c r="F29" s="141"/>
      <c r="G29" s="141"/>
      <c r="H29" s="141"/>
      <c r="I29" s="141"/>
      <c r="J29" s="142"/>
      <c r="K29" s="42"/>
    </row>
    <row r="30" spans="1:11" x14ac:dyDescent="0.2">
      <c r="A30" s="41"/>
      <c r="B30" s="140"/>
      <c r="C30" s="141"/>
      <c r="D30" s="141"/>
      <c r="E30" s="141"/>
      <c r="F30" s="141"/>
      <c r="G30" s="141"/>
      <c r="H30" s="141"/>
      <c r="I30" s="141"/>
      <c r="J30" s="142"/>
      <c r="K30" s="42"/>
    </row>
    <row r="31" spans="1:11" x14ac:dyDescent="0.2">
      <c r="A31" s="41"/>
      <c r="B31" s="143" t="s">
        <v>184</v>
      </c>
      <c r="C31" s="144"/>
      <c r="D31" s="144"/>
      <c r="E31" s="144"/>
      <c r="F31" s="144"/>
      <c r="G31" s="144"/>
      <c r="H31" s="144"/>
      <c r="I31" s="144"/>
      <c r="J31" s="145"/>
      <c r="K31" s="42"/>
    </row>
    <row r="32" spans="1:11" x14ac:dyDescent="0.2">
      <c r="A32" s="41"/>
      <c r="B32" s="146" t="s">
        <v>185</v>
      </c>
      <c r="C32" s="147"/>
      <c r="D32" s="147"/>
      <c r="E32" s="147"/>
      <c r="F32" s="147"/>
      <c r="G32" s="147"/>
      <c r="H32" s="147"/>
      <c r="I32" s="147"/>
      <c r="J32" s="148"/>
      <c r="K32" s="42"/>
    </row>
    <row r="33" spans="1:11" x14ac:dyDescent="0.2">
      <c r="A33" s="41"/>
      <c r="B33" s="149"/>
      <c r="C33" s="150"/>
      <c r="D33" s="150"/>
      <c r="E33" s="150"/>
      <c r="F33" s="150"/>
      <c r="G33" s="150"/>
      <c r="H33" s="150"/>
      <c r="I33" s="150"/>
      <c r="J33" s="151"/>
      <c r="K33" s="42"/>
    </row>
    <row r="34" spans="1:11" ht="15" customHeight="1" x14ac:dyDescent="0.2">
      <c r="A34" s="41"/>
      <c r="B34" s="121" t="s">
        <v>191</v>
      </c>
      <c r="C34" s="122"/>
      <c r="D34" s="122"/>
      <c r="E34" s="122"/>
      <c r="F34" s="122"/>
      <c r="G34" s="122"/>
      <c r="H34" s="122"/>
      <c r="I34" s="122"/>
      <c r="J34" s="123"/>
      <c r="K34" s="42"/>
    </row>
    <row r="35" spans="1:11" x14ac:dyDescent="0.2">
      <c r="A35" s="41"/>
      <c r="B35" s="121"/>
      <c r="C35" s="122"/>
      <c r="D35" s="122"/>
      <c r="E35" s="122"/>
      <c r="F35" s="122"/>
      <c r="G35" s="122"/>
      <c r="H35" s="122"/>
      <c r="I35" s="122"/>
      <c r="J35" s="123"/>
      <c r="K35" s="42"/>
    </row>
    <row r="36" spans="1:11" x14ac:dyDescent="0.2">
      <c r="A36" s="41"/>
      <c r="B36" s="121"/>
      <c r="C36" s="122"/>
      <c r="D36" s="122"/>
      <c r="E36" s="122"/>
      <c r="F36" s="122"/>
      <c r="G36" s="122"/>
      <c r="H36" s="122"/>
      <c r="I36" s="122"/>
      <c r="J36" s="123"/>
      <c r="K36" s="42"/>
    </row>
    <row r="37" spans="1:11" x14ac:dyDescent="0.2">
      <c r="A37" s="41"/>
      <c r="B37" s="124"/>
      <c r="C37" s="125"/>
      <c r="D37" s="125"/>
      <c r="E37" s="125"/>
      <c r="F37" s="125"/>
      <c r="G37" s="125"/>
      <c r="H37" s="125"/>
      <c r="I37" s="125"/>
      <c r="J37" s="126"/>
      <c r="K37" s="42"/>
    </row>
    <row r="38" spans="1:11" ht="15.75" x14ac:dyDescent="0.25">
      <c r="A38" s="41"/>
      <c r="B38" s="127" t="s">
        <v>187</v>
      </c>
      <c r="C38" s="128"/>
      <c r="D38" s="128"/>
      <c r="E38" s="73" t="s">
        <v>189</v>
      </c>
      <c r="F38" s="50"/>
      <c r="G38" s="50"/>
      <c r="H38" s="45"/>
      <c r="I38" s="45"/>
      <c r="J38" s="46"/>
      <c r="K38" s="42"/>
    </row>
    <row r="39" spans="1:11" ht="15.75" x14ac:dyDescent="0.25">
      <c r="A39" s="41"/>
      <c r="B39" s="129" t="s">
        <v>186</v>
      </c>
      <c r="C39" s="130"/>
      <c r="D39" s="130"/>
      <c r="E39" s="73" t="s">
        <v>190</v>
      </c>
      <c r="F39" s="50"/>
      <c r="G39" s="50"/>
      <c r="H39" s="45"/>
      <c r="I39" s="45"/>
      <c r="J39" s="46"/>
      <c r="K39" s="42"/>
    </row>
    <row r="40" spans="1:11" ht="11.25" customHeight="1" thickBo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3"/>
    </row>
  </sheetData>
  <sheetProtection algorithmName="SHA-512" hashValue="0j9leM/qCxNTqpi7hKt6wA927FAQrtG4CtFOrqzYVZTB/59wMuP6IUXI3AlXFdSU+iFezF01ESAF04Rc8Q+c9A==" saltValue="iBWrlfUc8Xiwpe0T3FYiLQ==" spinCount="100000" sheet="1" objects="1" scenarios="1"/>
  <mergeCells count="21">
    <mergeCell ref="B34:J37"/>
    <mergeCell ref="B38:D38"/>
    <mergeCell ref="B39:D39"/>
    <mergeCell ref="C24:J25"/>
    <mergeCell ref="B24:B25"/>
    <mergeCell ref="B26:J27"/>
    <mergeCell ref="B28:J30"/>
    <mergeCell ref="B31:J31"/>
    <mergeCell ref="B32:J33"/>
    <mergeCell ref="B6:J7"/>
    <mergeCell ref="B8:J9"/>
    <mergeCell ref="B10:J11"/>
    <mergeCell ref="B20:J21"/>
    <mergeCell ref="C22:J23"/>
    <mergeCell ref="B22:B23"/>
    <mergeCell ref="B2:C4"/>
    <mergeCell ref="D2:J2"/>
    <mergeCell ref="D3:J3"/>
    <mergeCell ref="D4:E4"/>
    <mergeCell ref="H4:I4"/>
    <mergeCell ref="F4:G4"/>
  </mergeCells>
  <printOptions gridLine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S58"/>
  <sheetViews>
    <sheetView zoomScaleNormal="100" workbookViewId="0">
      <selection activeCell="D30" sqref="D30"/>
    </sheetView>
  </sheetViews>
  <sheetFormatPr defaultColWidth="9.28515625" defaultRowHeight="16.5" x14ac:dyDescent="0.3"/>
  <cols>
    <col min="1" max="1" width="4.28515625" style="17" customWidth="1"/>
    <col min="2" max="2" width="53.42578125" style="17" customWidth="1"/>
    <col min="3" max="3" width="19.42578125" style="17" bestFit="1" customWidth="1"/>
    <col min="4" max="4" width="9.7109375" style="18" bestFit="1" customWidth="1"/>
    <col min="5" max="5" width="9.28515625" style="17"/>
    <col min="6" max="6" width="11.42578125" style="17" bestFit="1" customWidth="1"/>
    <col min="7" max="7" width="9.28515625" style="17"/>
    <col min="8" max="8" width="7.28515625" style="17" customWidth="1"/>
    <col min="9" max="9" width="4.28515625" style="17" customWidth="1"/>
    <col min="10" max="16384" width="9.28515625" style="17"/>
  </cols>
  <sheetData>
    <row r="1" spans="1:19" s="16" customFormat="1" ht="19.5" customHeight="1" thickBot="1" x14ac:dyDescent="0.35">
      <c r="A1" s="166" t="s">
        <v>169</v>
      </c>
      <c r="B1" s="167"/>
      <c r="C1" s="167"/>
      <c r="D1" s="167"/>
      <c r="E1" s="167"/>
      <c r="F1" s="167"/>
      <c r="G1" s="167"/>
      <c r="H1" s="167"/>
      <c r="I1" s="168"/>
    </row>
    <row r="2" spans="1:19" ht="16.5" customHeight="1" x14ac:dyDescent="0.3">
      <c r="A2" s="54"/>
      <c r="I2" s="55"/>
      <c r="L2" s="169" t="s">
        <v>154</v>
      </c>
      <c r="M2" s="170"/>
      <c r="N2" s="170"/>
      <c r="O2" s="170"/>
      <c r="P2" s="170"/>
      <c r="Q2" s="170"/>
      <c r="R2" s="170"/>
      <c r="S2" s="171"/>
    </row>
    <row r="3" spans="1:19" s="20" customFormat="1" ht="15.75" customHeight="1" x14ac:dyDescent="0.25">
      <c r="A3" s="56" t="s">
        <v>100</v>
      </c>
      <c r="B3" s="19"/>
      <c r="C3" s="32"/>
      <c r="I3" s="57"/>
      <c r="L3" s="172"/>
      <c r="M3" s="173"/>
      <c r="N3" s="173"/>
      <c r="O3" s="173"/>
      <c r="P3" s="173"/>
      <c r="Q3" s="173"/>
      <c r="R3" s="173"/>
      <c r="S3" s="174"/>
    </row>
    <row r="4" spans="1:19" s="16" customFormat="1" ht="3.75" customHeight="1" thickBot="1" x14ac:dyDescent="0.3">
      <c r="A4" s="58"/>
      <c r="I4" s="59"/>
      <c r="L4" s="175"/>
      <c r="M4" s="176"/>
      <c r="N4" s="176"/>
      <c r="O4" s="176"/>
      <c r="P4" s="176"/>
      <c r="Q4" s="176"/>
      <c r="R4" s="176"/>
      <c r="S4" s="177"/>
    </row>
    <row r="5" spans="1:19" s="21" customFormat="1" ht="18.75" x14ac:dyDescent="0.25">
      <c r="A5" s="60"/>
      <c r="B5" s="178"/>
      <c r="C5" s="179"/>
      <c r="D5" s="179"/>
      <c r="E5" s="179"/>
      <c r="F5" s="179"/>
      <c r="G5" s="179"/>
      <c r="H5" s="180"/>
      <c r="I5" s="61"/>
      <c r="L5" s="22" t="s">
        <v>127</v>
      </c>
      <c r="M5" s="23"/>
      <c r="N5" s="23"/>
      <c r="O5" s="23"/>
      <c r="P5" s="23"/>
      <c r="Q5" s="23"/>
      <c r="R5" s="23"/>
      <c r="S5" s="24"/>
    </row>
    <row r="6" spans="1:19" x14ac:dyDescent="0.3">
      <c r="A6" s="54"/>
      <c r="I6" s="55"/>
      <c r="L6" s="181" t="s">
        <v>128</v>
      </c>
      <c r="M6" s="182"/>
      <c r="N6" s="182"/>
      <c r="O6" s="182"/>
      <c r="P6" s="16"/>
      <c r="Q6" s="16" t="s">
        <v>129</v>
      </c>
      <c r="R6" s="16"/>
      <c r="S6" s="25"/>
    </row>
    <row r="7" spans="1:19" ht="16.5" customHeight="1" x14ac:dyDescent="0.3">
      <c r="A7" s="54"/>
      <c r="B7" s="19" t="s">
        <v>0</v>
      </c>
      <c r="D7" s="62">
        <v>1</v>
      </c>
      <c r="I7" s="55"/>
      <c r="L7" s="181"/>
      <c r="M7" s="182"/>
      <c r="N7" s="182"/>
      <c r="O7" s="182"/>
      <c r="P7" s="26"/>
      <c r="Q7" s="27" t="s">
        <v>130</v>
      </c>
      <c r="R7" s="16"/>
      <c r="S7" s="25"/>
    </row>
    <row r="8" spans="1:19" x14ac:dyDescent="0.3">
      <c r="A8" s="54"/>
      <c r="I8" s="55"/>
      <c r="L8" s="28"/>
      <c r="M8" s="16"/>
      <c r="N8" s="16"/>
      <c r="O8" s="16"/>
      <c r="P8" s="16"/>
      <c r="Q8" s="16"/>
      <c r="R8" s="16"/>
      <c r="S8" s="25"/>
    </row>
    <row r="9" spans="1:19" x14ac:dyDescent="0.3">
      <c r="A9" s="54"/>
      <c r="B9" s="19" t="s">
        <v>1</v>
      </c>
      <c r="D9" s="62">
        <v>1</v>
      </c>
      <c r="I9" s="55"/>
      <c r="L9" s="28" t="s">
        <v>131</v>
      </c>
      <c r="M9" s="16"/>
      <c r="N9" s="16"/>
      <c r="O9" s="16"/>
      <c r="P9" s="29"/>
      <c r="Q9" s="16" t="s">
        <v>132</v>
      </c>
      <c r="R9" s="16"/>
      <c r="S9" s="25"/>
    </row>
    <row r="10" spans="1:19" ht="8.25" customHeight="1" x14ac:dyDescent="0.3">
      <c r="A10" s="54"/>
      <c r="I10" s="55"/>
      <c r="L10" s="28"/>
      <c r="M10" s="16"/>
      <c r="N10" s="16"/>
      <c r="O10" s="16"/>
      <c r="P10" s="16"/>
      <c r="Q10" s="16"/>
      <c r="R10" s="16"/>
      <c r="S10" s="25"/>
    </row>
    <row r="11" spans="1:19" ht="18" x14ac:dyDescent="0.35">
      <c r="A11" s="54"/>
      <c r="B11" s="19" t="s">
        <v>202</v>
      </c>
      <c r="C11" s="17" t="s">
        <v>110</v>
      </c>
      <c r="D11" s="11">
        <f>INDEX(data_sv_SZ!C4:AG15,D7,D9)</f>
        <v>2500</v>
      </c>
      <c r="E11" s="17" t="s">
        <v>101</v>
      </c>
      <c r="I11" s="55"/>
      <c r="L11" s="28"/>
      <c r="M11" s="16"/>
      <c r="N11" s="16"/>
      <c r="O11" s="16"/>
      <c r="P11" s="19" t="s">
        <v>133</v>
      </c>
      <c r="Q11" s="16" t="s">
        <v>134</v>
      </c>
      <c r="R11" s="16"/>
      <c r="S11" s="25"/>
    </row>
    <row r="12" spans="1:19" ht="8.25" customHeight="1" x14ac:dyDescent="0.3">
      <c r="A12" s="54"/>
      <c r="I12" s="55"/>
      <c r="L12" s="28"/>
      <c r="M12" s="16"/>
      <c r="N12" s="16"/>
      <c r="O12" s="16"/>
      <c r="P12" s="30"/>
      <c r="Q12" s="16"/>
      <c r="R12" s="16"/>
      <c r="S12" s="25"/>
    </row>
    <row r="13" spans="1:19" x14ac:dyDescent="0.3">
      <c r="A13" s="54"/>
      <c r="B13" s="19" t="s">
        <v>139</v>
      </c>
      <c r="D13" s="62">
        <v>1</v>
      </c>
      <c r="I13" s="55"/>
      <c r="L13" s="28"/>
      <c r="M13" s="16"/>
      <c r="N13" s="16"/>
      <c r="O13" s="16"/>
      <c r="P13" s="30" t="s">
        <v>133</v>
      </c>
      <c r="Q13" s="16" t="s">
        <v>135</v>
      </c>
      <c r="R13" s="16"/>
      <c r="S13" s="25"/>
    </row>
    <row r="14" spans="1:19" ht="8.25" customHeight="1" x14ac:dyDescent="0.3">
      <c r="A14" s="54"/>
      <c r="I14" s="55"/>
      <c r="L14" s="183" t="s">
        <v>136</v>
      </c>
      <c r="M14" s="184"/>
      <c r="N14" s="184"/>
      <c r="O14" s="184"/>
      <c r="P14" s="184"/>
      <c r="Q14" s="184"/>
      <c r="R14" s="184"/>
      <c r="S14" s="185"/>
    </row>
    <row r="15" spans="1:19" ht="18" x14ac:dyDescent="0.35">
      <c r="A15" s="54"/>
      <c r="B15" s="19" t="s">
        <v>170</v>
      </c>
      <c r="C15" s="17" t="s">
        <v>111</v>
      </c>
      <c r="D15" s="31">
        <v>3150</v>
      </c>
      <c r="E15" s="17" t="s">
        <v>101</v>
      </c>
      <c r="I15" s="55"/>
      <c r="L15" s="186"/>
      <c r="M15" s="187"/>
      <c r="N15" s="187"/>
      <c r="O15" s="187"/>
      <c r="P15" s="187"/>
      <c r="Q15" s="187"/>
      <c r="R15" s="187"/>
      <c r="S15" s="188"/>
    </row>
    <row r="16" spans="1:19" ht="8.25" customHeight="1" x14ac:dyDescent="0.3">
      <c r="A16" s="54"/>
      <c r="I16" s="55"/>
      <c r="L16" s="152" t="s">
        <v>137</v>
      </c>
      <c r="M16" s="153"/>
      <c r="N16" s="153"/>
      <c r="O16" s="153"/>
      <c r="P16" s="153"/>
      <c r="Q16" s="153"/>
      <c r="R16" s="153"/>
      <c r="S16" s="154"/>
    </row>
    <row r="17" spans="1:19" ht="18" x14ac:dyDescent="0.35">
      <c r="A17" s="54"/>
      <c r="B17" s="19" t="s">
        <v>3</v>
      </c>
      <c r="C17" s="17" t="s">
        <v>112</v>
      </c>
      <c r="D17" s="31">
        <v>250</v>
      </c>
      <c r="E17" s="17" t="s">
        <v>101</v>
      </c>
      <c r="I17" s="55"/>
      <c r="L17" s="152"/>
      <c r="M17" s="153"/>
      <c r="N17" s="153"/>
      <c r="O17" s="153"/>
      <c r="P17" s="153"/>
      <c r="Q17" s="153"/>
      <c r="R17" s="153"/>
      <c r="S17" s="154"/>
    </row>
    <row r="18" spans="1:19" ht="8.25" customHeight="1" x14ac:dyDescent="0.3">
      <c r="A18" s="54"/>
      <c r="I18" s="55"/>
      <c r="L18" s="152" t="s">
        <v>144</v>
      </c>
      <c r="M18" s="153"/>
      <c r="N18" s="153"/>
      <c r="O18" s="153"/>
      <c r="P18" s="153"/>
      <c r="Q18" s="153"/>
      <c r="R18" s="153"/>
      <c r="S18" s="154"/>
    </row>
    <row r="19" spans="1:19" x14ac:dyDescent="0.3">
      <c r="A19" s="54"/>
      <c r="B19" s="19" t="s">
        <v>27</v>
      </c>
      <c r="C19" s="17" t="s">
        <v>31</v>
      </c>
      <c r="D19" s="31">
        <v>5000</v>
      </c>
      <c r="E19" s="17" t="s">
        <v>101</v>
      </c>
      <c r="I19" s="55"/>
      <c r="L19" s="152"/>
      <c r="M19" s="153"/>
      <c r="N19" s="153"/>
      <c r="O19" s="153"/>
      <c r="P19" s="153"/>
      <c r="Q19" s="153"/>
      <c r="R19" s="153"/>
      <c r="S19" s="154"/>
    </row>
    <row r="20" spans="1:19" ht="8.25" customHeight="1" x14ac:dyDescent="0.3">
      <c r="A20" s="54"/>
      <c r="I20" s="55"/>
      <c r="L20" s="160" t="s">
        <v>145</v>
      </c>
      <c r="M20" s="161"/>
      <c r="N20" s="161"/>
      <c r="O20" s="161"/>
      <c r="P20" s="161"/>
      <c r="Q20" s="161"/>
      <c r="R20" s="161"/>
      <c r="S20" s="162"/>
    </row>
    <row r="21" spans="1:19" ht="16.5" customHeight="1" x14ac:dyDescent="0.3">
      <c r="A21" s="54"/>
      <c r="B21" s="19" t="s">
        <v>26</v>
      </c>
      <c r="C21" s="17" t="s">
        <v>32</v>
      </c>
      <c r="D21" s="31">
        <f>D19/250</f>
        <v>20</v>
      </c>
      <c r="E21" s="17" t="s">
        <v>101</v>
      </c>
      <c r="F21" s="189" t="s">
        <v>188</v>
      </c>
      <c r="G21" s="189"/>
      <c r="H21" s="189"/>
      <c r="I21" s="190"/>
      <c r="L21" s="160"/>
      <c r="M21" s="161"/>
      <c r="N21" s="161"/>
      <c r="O21" s="161"/>
      <c r="P21" s="161"/>
      <c r="Q21" s="161"/>
      <c r="R21" s="161"/>
      <c r="S21" s="162"/>
    </row>
    <row r="22" spans="1:19" ht="8.25" customHeight="1" x14ac:dyDescent="0.3">
      <c r="A22" s="54"/>
      <c r="I22" s="55"/>
      <c r="L22" s="160" t="s">
        <v>138</v>
      </c>
      <c r="M22" s="161"/>
      <c r="N22" s="161"/>
      <c r="O22" s="161"/>
      <c r="P22" s="161"/>
      <c r="Q22" s="161"/>
      <c r="R22" s="161"/>
      <c r="S22" s="162"/>
    </row>
    <row r="23" spans="1:19" x14ac:dyDescent="0.3">
      <c r="A23" s="54"/>
      <c r="B23" s="19" t="s">
        <v>33</v>
      </c>
      <c r="D23" s="62">
        <v>1</v>
      </c>
      <c r="I23" s="55"/>
      <c r="L23" s="160"/>
      <c r="M23" s="161"/>
      <c r="N23" s="161"/>
      <c r="O23" s="161"/>
      <c r="P23" s="161"/>
      <c r="Q23" s="161"/>
      <c r="R23" s="161"/>
      <c r="S23" s="162"/>
    </row>
    <row r="24" spans="1:19" ht="8.25" customHeight="1" x14ac:dyDescent="0.3">
      <c r="A24" s="54"/>
      <c r="I24" s="55"/>
      <c r="L24" s="160" t="s">
        <v>223</v>
      </c>
      <c r="M24" s="161"/>
      <c r="N24" s="161"/>
      <c r="O24" s="161"/>
      <c r="P24" s="161"/>
      <c r="Q24" s="161"/>
      <c r="R24" s="161"/>
      <c r="S24" s="162"/>
    </row>
    <row r="25" spans="1:19" ht="18" x14ac:dyDescent="0.35">
      <c r="A25" s="54"/>
      <c r="B25" s="19" t="s">
        <v>167</v>
      </c>
      <c r="C25" s="17" t="s">
        <v>118</v>
      </c>
      <c r="D25" s="31">
        <v>20</v>
      </c>
      <c r="E25" s="17" t="s">
        <v>101</v>
      </c>
      <c r="I25" s="55"/>
      <c r="L25" s="160"/>
      <c r="M25" s="161"/>
      <c r="N25" s="161"/>
      <c r="O25" s="161"/>
      <c r="P25" s="161"/>
      <c r="Q25" s="161"/>
      <c r="R25" s="161"/>
      <c r="S25" s="162"/>
    </row>
    <row r="26" spans="1:19" ht="8.25" customHeight="1" x14ac:dyDescent="0.3">
      <c r="A26" s="54"/>
      <c r="I26" s="55"/>
      <c r="L26" s="160" t="s">
        <v>142</v>
      </c>
      <c r="M26" s="161"/>
      <c r="N26" s="161"/>
      <c r="O26" s="161"/>
      <c r="P26" s="161"/>
      <c r="Q26" s="161"/>
      <c r="R26" s="161"/>
      <c r="S26" s="162"/>
    </row>
    <row r="27" spans="1:19" x14ac:dyDescent="0.3">
      <c r="A27" s="54"/>
      <c r="B27" s="19" t="s">
        <v>215</v>
      </c>
      <c r="D27" s="63">
        <v>1</v>
      </c>
      <c r="F27" s="64">
        <f>IF(D31&gt;150,2,1)</f>
        <v>1</v>
      </c>
      <c r="I27" s="55"/>
      <c r="L27" s="160"/>
      <c r="M27" s="161"/>
      <c r="N27" s="161"/>
      <c r="O27" s="161"/>
      <c r="P27" s="161"/>
      <c r="Q27" s="161"/>
      <c r="R27" s="161"/>
      <c r="S27" s="162"/>
    </row>
    <row r="28" spans="1:19" ht="8.25" customHeight="1" x14ac:dyDescent="0.3">
      <c r="A28" s="54"/>
      <c r="I28" s="55"/>
      <c r="L28" s="160" t="s">
        <v>171</v>
      </c>
      <c r="M28" s="161"/>
      <c r="N28" s="161"/>
      <c r="O28" s="161"/>
      <c r="P28" s="161"/>
      <c r="Q28" s="161"/>
      <c r="R28" s="161"/>
      <c r="S28" s="162"/>
    </row>
    <row r="29" spans="1:19" ht="16.5" customHeight="1" x14ac:dyDescent="0.3">
      <c r="A29" s="54"/>
      <c r="B29" s="19" t="s">
        <v>97</v>
      </c>
      <c r="D29" s="191" t="str">
        <f>INDEX(data_sv_SZ!C3:AG3,1,'Návrh SV do 30.6.2024'!D9)</f>
        <v>místnost pro pobyt osob</v>
      </c>
      <c r="E29" s="191"/>
      <c r="F29" s="191"/>
      <c r="G29" s="191"/>
      <c r="H29" s="191"/>
      <c r="I29" s="55"/>
      <c r="L29" s="160"/>
      <c r="M29" s="161"/>
      <c r="N29" s="161"/>
      <c r="O29" s="161"/>
      <c r="P29" s="161"/>
      <c r="Q29" s="161"/>
      <c r="R29" s="161"/>
      <c r="S29" s="162"/>
    </row>
    <row r="30" spans="1:19" ht="8.25" customHeight="1" x14ac:dyDescent="0.3">
      <c r="A30" s="54"/>
      <c r="I30" s="55"/>
      <c r="L30" s="160"/>
      <c r="M30" s="161"/>
      <c r="N30" s="161"/>
      <c r="O30" s="161"/>
      <c r="P30" s="161"/>
      <c r="Q30" s="161"/>
      <c r="R30" s="161"/>
      <c r="S30" s="162"/>
    </row>
    <row r="31" spans="1:19" ht="18" x14ac:dyDescent="0.35">
      <c r="A31" s="54"/>
      <c r="B31" s="19" t="s">
        <v>55</v>
      </c>
      <c r="C31" s="17" t="s">
        <v>113</v>
      </c>
      <c r="D31" s="31">
        <v>150</v>
      </c>
      <c r="E31" s="17" t="s">
        <v>101</v>
      </c>
      <c r="I31" s="55"/>
      <c r="L31" s="152" t="s">
        <v>225</v>
      </c>
      <c r="M31" s="153"/>
      <c r="N31" s="153"/>
      <c r="O31" s="153"/>
      <c r="P31" s="153"/>
      <c r="Q31" s="153"/>
      <c r="R31" s="153"/>
      <c r="S31" s="154"/>
    </row>
    <row r="32" spans="1:19" ht="8.25" customHeight="1" x14ac:dyDescent="0.3">
      <c r="A32" s="54"/>
      <c r="I32" s="55"/>
      <c r="L32" s="152"/>
      <c r="M32" s="153"/>
      <c r="N32" s="153"/>
      <c r="O32" s="153"/>
      <c r="P32" s="153"/>
      <c r="Q32" s="153"/>
      <c r="R32" s="153"/>
      <c r="S32" s="154"/>
    </row>
    <row r="33" spans="1:19" ht="18" x14ac:dyDescent="0.35">
      <c r="A33" s="54"/>
      <c r="B33" s="19" t="s">
        <v>23</v>
      </c>
      <c r="C33" s="17" t="s">
        <v>114</v>
      </c>
      <c r="D33" s="31">
        <v>80</v>
      </c>
      <c r="E33" s="17" t="s">
        <v>101</v>
      </c>
      <c r="I33" s="55"/>
      <c r="L33" s="152" t="s">
        <v>226</v>
      </c>
      <c r="M33" s="153"/>
      <c r="N33" s="153"/>
      <c r="O33" s="153"/>
      <c r="P33" s="153"/>
      <c r="Q33" s="153"/>
      <c r="R33" s="153"/>
      <c r="S33" s="154"/>
    </row>
    <row r="34" spans="1:19" ht="8.25" customHeight="1" x14ac:dyDescent="0.3">
      <c r="A34" s="54"/>
      <c r="I34" s="55"/>
      <c r="L34" s="152"/>
      <c r="M34" s="153"/>
      <c r="N34" s="153"/>
      <c r="O34" s="153"/>
      <c r="P34" s="153"/>
      <c r="Q34" s="153"/>
      <c r="R34" s="153"/>
      <c r="S34" s="154"/>
    </row>
    <row r="35" spans="1:19" ht="18" customHeight="1" x14ac:dyDescent="0.35">
      <c r="A35" s="54"/>
      <c r="B35" s="19" t="s">
        <v>24</v>
      </c>
      <c r="C35" s="17" t="s">
        <v>115</v>
      </c>
      <c r="D35" s="31">
        <v>55</v>
      </c>
      <c r="E35" s="17" t="s">
        <v>101</v>
      </c>
      <c r="I35" s="55"/>
      <c r="L35" s="160" t="s">
        <v>227</v>
      </c>
      <c r="M35" s="161"/>
      <c r="N35" s="161"/>
      <c r="O35" s="161"/>
      <c r="P35" s="161"/>
      <c r="Q35" s="161"/>
      <c r="R35" s="161"/>
      <c r="S35" s="162"/>
    </row>
    <row r="36" spans="1:19" ht="8.25" customHeight="1" x14ac:dyDescent="0.3">
      <c r="A36" s="54"/>
      <c r="I36" s="55"/>
      <c r="L36" s="152" t="s">
        <v>228</v>
      </c>
      <c r="M36" s="153"/>
      <c r="N36" s="153"/>
      <c r="O36" s="153"/>
      <c r="P36" s="153"/>
      <c r="Q36" s="153"/>
      <c r="R36" s="153"/>
      <c r="S36" s="154"/>
    </row>
    <row r="37" spans="1:19" ht="18" customHeight="1" x14ac:dyDescent="0.35">
      <c r="A37" s="54"/>
      <c r="B37" s="19" t="s">
        <v>93</v>
      </c>
      <c r="C37" s="17" t="s">
        <v>116</v>
      </c>
      <c r="D37" s="31">
        <v>0</v>
      </c>
      <c r="E37" s="17" t="s">
        <v>101</v>
      </c>
      <c r="F37" s="92"/>
      <c r="I37" s="66"/>
      <c r="L37" s="152"/>
      <c r="M37" s="153"/>
      <c r="N37" s="153"/>
      <c r="O37" s="153"/>
      <c r="P37" s="153"/>
      <c r="Q37" s="153"/>
      <c r="R37" s="153"/>
      <c r="S37" s="154"/>
    </row>
    <row r="38" spans="1:19" ht="10.5" customHeight="1" x14ac:dyDescent="0.3">
      <c r="A38" s="54"/>
      <c r="I38" s="55"/>
      <c r="L38" s="160" t="s">
        <v>229</v>
      </c>
      <c r="M38" s="161"/>
      <c r="N38" s="161"/>
      <c r="O38" s="161"/>
      <c r="P38" s="161"/>
      <c r="Q38" s="161"/>
      <c r="R38" s="161"/>
      <c r="S38" s="162"/>
    </row>
    <row r="39" spans="1:19" ht="18" x14ac:dyDescent="0.35">
      <c r="A39" s="54"/>
      <c r="B39" s="19" t="s">
        <v>25</v>
      </c>
      <c r="C39" s="17" t="s">
        <v>117</v>
      </c>
      <c r="D39" s="31">
        <f>D31-D33-D35-D37</f>
        <v>15</v>
      </c>
      <c r="E39" s="17" t="s">
        <v>101</v>
      </c>
      <c r="F39" s="65"/>
      <c r="G39" s="65"/>
      <c r="H39" s="65"/>
      <c r="I39" s="55"/>
      <c r="L39" s="160"/>
      <c r="M39" s="161"/>
      <c r="N39" s="161"/>
      <c r="O39" s="161"/>
      <c r="P39" s="161"/>
      <c r="Q39" s="161"/>
      <c r="R39" s="161"/>
      <c r="S39" s="162"/>
    </row>
    <row r="40" spans="1:19" ht="8.25" customHeight="1" x14ac:dyDescent="0.3">
      <c r="A40" s="54"/>
      <c r="I40" s="55"/>
      <c r="L40" s="152" t="s">
        <v>230</v>
      </c>
      <c r="M40" s="153"/>
      <c r="N40" s="153"/>
      <c r="O40" s="153"/>
      <c r="P40" s="153"/>
      <c r="Q40" s="153"/>
      <c r="R40" s="153"/>
      <c r="S40" s="154"/>
    </row>
    <row r="41" spans="1:19" x14ac:dyDescent="0.3">
      <c r="A41" s="56" t="s">
        <v>2</v>
      </c>
      <c r="B41" s="19"/>
      <c r="I41" s="55"/>
      <c r="L41" s="152"/>
      <c r="M41" s="153"/>
      <c r="N41" s="153"/>
      <c r="O41" s="153"/>
      <c r="P41" s="153"/>
      <c r="Q41" s="153"/>
      <c r="R41" s="153"/>
      <c r="S41" s="154"/>
    </row>
    <row r="42" spans="1:19" ht="8.25" customHeight="1" x14ac:dyDescent="0.3">
      <c r="A42" s="54"/>
      <c r="I42" s="55"/>
      <c r="L42" s="152" t="s">
        <v>231</v>
      </c>
      <c r="M42" s="153"/>
      <c r="N42" s="153"/>
      <c r="O42" s="153"/>
      <c r="P42" s="153"/>
      <c r="Q42" s="153"/>
      <c r="R42" s="153"/>
      <c r="S42" s="154"/>
    </row>
    <row r="43" spans="1:19" ht="18" x14ac:dyDescent="0.35">
      <c r="A43" s="54"/>
      <c r="B43" s="19" t="s">
        <v>29</v>
      </c>
      <c r="C43" s="17" t="s">
        <v>119</v>
      </c>
      <c r="D43" s="15">
        <f>INDEX(data_sv_SZ!C21:E26,'Návrh SV do 30.6.2024'!D13,data_sv_SZ!F21)</f>
        <v>20</v>
      </c>
      <c r="E43" s="17" t="s">
        <v>101</v>
      </c>
      <c r="H43" s="18"/>
      <c r="I43" s="55"/>
      <c r="L43" s="152"/>
      <c r="M43" s="153"/>
      <c r="N43" s="153"/>
      <c r="O43" s="153"/>
      <c r="P43" s="153"/>
      <c r="Q43" s="153"/>
      <c r="R43" s="153"/>
      <c r="S43" s="154"/>
    </row>
    <row r="44" spans="1:19" x14ac:dyDescent="0.3">
      <c r="A44" s="54"/>
      <c r="I44" s="55"/>
      <c r="L44" s="152" t="s">
        <v>232</v>
      </c>
      <c r="M44" s="153"/>
      <c r="N44" s="153"/>
      <c r="O44" s="153"/>
      <c r="P44" s="153"/>
      <c r="Q44" s="153"/>
      <c r="R44" s="153"/>
      <c r="S44" s="154"/>
    </row>
    <row r="45" spans="1:19" ht="18.75" thickBot="1" x14ac:dyDescent="0.4">
      <c r="A45" s="54"/>
      <c r="B45" s="19" t="s">
        <v>30</v>
      </c>
      <c r="C45" s="70" t="s">
        <v>120</v>
      </c>
      <c r="D45" s="15">
        <f>INDEX(data_sv_SZ!C30:O35,'Návrh SV do 30.6.2024'!D13,data_sv_SZ!B37)</f>
        <v>12</v>
      </c>
      <c r="E45" s="17" t="s">
        <v>101</v>
      </c>
      <c r="F45" s="18"/>
      <c r="I45" s="55"/>
      <c r="L45" s="155" t="s">
        <v>152</v>
      </c>
      <c r="M45" s="156"/>
      <c r="N45" s="156"/>
      <c r="O45" s="156"/>
      <c r="P45" s="156"/>
      <c r="Q45" s="156"/>
      <c r="R45" s="156"/>
      <c r="S45" s="157"/>
    </row>
    <row r="46" spans="1:19" ht="8.25" customHeight="1" x14ac:dyDescent="0.3">
      <c r="A46" s="54"/>
      <c r="I46" s="55"/>
    </row>
    <row r="47" spans="1:19" ht="18" x14ac:dyDescent="0.35">
      <c r="A47" s="54"/>
      <c r="B47" s="19" t="s">
        <v>220</v>
      </c>
      <c r="C47" s="70" t="s">
        <v>221</v>
      </c>
      <c r="D47" s="15">
        <f>INDEX(data_sv_SZ!K40:L41,'Návrh SV do 30.6.2024'!D27,'Návrh SV do 30.6.2024'!F27)</f>
        <v>17</v>
      </c>
      <c r="E47" s="17" t="s">
        <v>101</v>
      </c>
      <c r="F47" s="18"/>
      <c r="I47" s="55"/>
    </row>
    <row r="48" spans="1:19" ht="8.25" customHeight="1" x14ac:dyDescent="0.3">
      <c r="A48" s="54"/>
      <c r="I48" s="55"/>
    </row>
    <row r="49" spans="1:9" ht="18" x14ac:dyDescent="0.35">
      <c r="A49" s="54"/>
      <c r="B49" s="19" t="s">
        <v>162</v>
      </c>
      <c r="C49" s="17" t="s">
        <v>222</v>
      </c>
      <c r="D49" s="15">
        <f>D47+D31</f>
        <v>167</v>
      </c>
      <c r="E49" s="17" t="s">
        <v>101</v>
      </c>
      <c r="I49" s="55"/>
    </row>
    <row r="50" spans="1:9" ht="8.25" customHeight="1" x14ac:dyDescent="0.3">
      <c r="A50" s="54"/>
      <c r="I50" s="55"/>
    </row>
    <row r="51" spans="1:9" x14ac:dyDescent="0.3">
      <c r="A51" s="54"/>
      <c r="I51" s="55"/>
    </row>
    <row r="52" spans="1:9" ht="18" x14ac:dyDescent="0.35">
      <c r="A52" s="56" t="s">
        <v>234</v>
      </c>
      <c r="B52" s="19"/>
      <c r="C52" s="17" t="s">
        <v>205</v>
      </c>
      <c r="D52" s="31">
        <f>D11+D25+(D43+D45+D47+D21)*0.71</f>
        <v>2568.9899999999998</v>
      </c>
      <c r="E52" s="17" t="s">
        <v>101</v>
      </c>
      <c r="I52" s="55"/>
    </row>
    <row r="53" spans="1:9" x14ac:dyDescent="0.3">
      <c r="I53" s="55"/>
    </row>
    <row r="54" spans="1:9" x14ac:dyDescent="0.3">
      <c r="B54" s="19" t="s">
        <v>235</v>
      </c>
      <c r="D54" s="31">
        <f>IF(D23=1,D15-D17-D31,D15-D17-D25-D31)</f>
        <v>2750</v>
      </c>
      <c r="I54" s="55"/>
    </row>
    <row r="55" spans="1:9" x14ac:dyDescent="0.3">
      <c r="A55" s="54"/>
      <c r="I55" s="55"/>
    </row>
    <row r="56" spans="1:9" x14ac:dyDescent="0.3">
      <c r="A56" s="54"/>
      <c r="B56" s="17" t="s">
        <v>224</v>
      </c>
      <c r="D56" s="165" t="str">
        <f>IF(F56&lt;0,"chyba v zadání","")</f>
        <v/>
      </c>
      <c r="E56" s="165"/>
      <c r="F56" s="67">
        <f>IF(OR(D23=1,D23=3),D15-D17-D31-D25-D52,D15-D17-D31-D52)</f>
        <v>161.01000000000022</v>
      </c>
      <c r="G56" s="68" t="s">
        <v>233</v>
      </c>
      <c r="I56" s="55"/>
    </row>
    <row r="57" spans="1:9" x14ac:dyDescent="0.3">
      <c r="A57" s="54"/>
      <c r="I57" s="55"/>
    </row>
    <row r="58" spans="1:9" x14ac:dyDescent="0.3">
      <c r="A58" s="163" t="s">
        <v>108</v>
      </c>
      <c r="B58" s="164"/>
      <c r="C58" s="158"/>
      <c r="D58" s="158"/>
      <c r="E58" s="158"/>
      <c r="F58" s="71" t="s">
        <v>109</v>
      </c>
      <c r="G58" s="159"/>
      <c r="H58" s="159"/>
      <c r="I58" s="72"/>
    </row>
  </sheetData>
  <sheetProtection algorithmName="SHA-512" hashValue="KLo5ZdAQTHVL0JZYpCqN3ug+Mw2SOpVKQN4GNk1gqEYQr47L9IFU3ouj4EaXQO20AqUTMxrgmhnCb3KFgGcXhg==" saltValue="jAjoeUOfSGYmMg7wUVBwow==" spinCount="100000" sheet="1" objects="1" scenarios="1"/>
  <mergeCells count="26">
    <mergeCell ref="A58:B58"/>
    <mergeCell ref="L16:S17"/>
    <mergeCell ref="D56:E56"/>
    <mergeCell ref="L42:S43"/>
    <mergeCell ref="A1:I1"/>
    <mergeCell ref="L2:S4"/>
    <mergeCell ref="B5:H5"/>
    <mergeCell ref="L6:O7"/>
    <mergeCell ref="L14:S15"/>
    <mergeCell ref="L18:S19"/>
    <mergeCell ref="L20:S21"/>
    <mergeCell ref="F21:I21"/>
    <mergeCell ref="L22:S23"/>
    <mergeCell ref="L24:S25"/>
    <mergeCell ref="L26:S27"/>
    <mergeCell ref="D29:H29"/>
    <mergeCell ref="L44:S45"/>
    <mergeCell ref="C58:E58"/>
    <mergeCell ref="G58:H58"/>
    <mergeCell ref="L28:S30"/>
    <mergeCell ref="L31:S32"/>
    <mergeCell ref="L33:S34"/>
    <mergeCell ref="L36:S37"/>
    <mergeCell ref="L40:S41"/>
    <mergeCell ref="L35:S35"/>
    <mergeCell ref="L38:S39"/>
  </mergeCells>
  <conditionalFormatting sqref="B5 D11 D15 D17 D19 D21 D25 D29 D31 D33 D35 D37 D39 D43 D45 D47 D49">
    <cfRule type="cellIs" dxfId="15" priority="6" stopIfTrue="1" operator="equal">
      <formula>""</formula>
    </cfRule>
  </conditionalFormatting>
  <conditionalFormatting sqref="D52">
    <cfRule type="cellIs" dxfId="14" priority="4" stopIfTrue="1" operator="equal">
      <formula>""</formula>
    </cfRule>
  </conditionalFormatting>
  <conditionalFormatting sqref="D54">
    <cfRule type="cellIs" dxfId="13" priority="1" stopIfTrue="1" operator="equal">
      <formula>""</formula>
    </cfRule>
  </conditionalFormatting>
  <conditionalFormatting sqref="D56:E56">
    <cfRule type="cellIs" dxfId="12" priority="2" operator="equal">
      <formula>"chyba v zadání"</formula>
    </cfRule>
  </conditionalFormatting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&amp;LVýpočetní pomůcka ČKAIT</oddHeader>
    <oddFooter>&amp;LTS ČKAIT č. 01&amp;C1. vydání&amp;R2017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7</xdr:col>
                    <xdr:colOff>257175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6</xdr:col>
                    <xdr:colOff>552450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Drop Down 6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9525</xdr:rowOff>
                  </from>
                  <to>
                    <xdr:col>6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Drop Down 7">
              <controlPr defaultSize="0" autoLine="0" autoPict="0">
                <anchor moveWithCells="1">
                  <from>
                    <xdr:col>15</xdr:col>
                    <xdr:colOff>19050</xdr:colOff>
                    <xdr:row>5</xdr:row>
                    <xdr:rowOff>19050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Drop Down 9">
              <controlPr defaultSize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S68"/>
  <sheetViews>
    <sheetView zoomScaleNormal="100" workbookViewId="0">
      <selection activeCell="F6" sqref="F6"/>
    </sheetView>
  </sheetViews>
  <sheetFormatPr defaultColWidth="9.28515625" defaultRowHeight="16.5" x14ac:dyDescent="0.3"/>
  <cols>
    <col min="1" max="1" width="4.42578125" style="17" customWidth="1"/>
    <col min="2" max="2" width="53.28515625" style="17" customWidth="1"/>
    <col min="3" max="3" width="19.42578125" style="17" bestFit="1" customWidth="1"/>
    <col min="4" max="4" width="9.7109375" style="18" bestFit="1" customWidth="1"/>
    <col min="5" max="7" width="9.28515625" style="17"/>
    <col min="8" max="8" width="7.28515625" style="17" customWidth="1"/>
    <col min="9" max="9" width="4.42578125" style="17" customWidth="1"/>
    <col min="10" max="16384" width="9.28515625" style="17"/>
  </cols>
  <sheetData>
    <row r="1" spans="1:19" s="16" customFormat="1" ht="19.5" customHeight="1" thickBot="1" x14ac:dyDescent="0.35">
      <c r="A1" s="166" t="s">
        <v>126</v>
      </c>
      <c r="B1" s="167"/>
      <c r="C1" s="167"/>
      <c r="D1" s="167"/>
      <c r="E1" s="167"/>
      <c r="F1" s="167"/>
      <c r="G1" s="167"/>
      <c r="H1" s="167"/>
      <c r="I1" s="168"/>
    </row>
    <row r="2" spans="1:19" ht="16.5" customHeight="1" x14ac:dyDescent="0.3">
      <c r="A2" s="54"/>
      <c r="I2" s="55"/>
      <c r="L2" s="169" t="s">
        <v>154</v>
      </c>
      <c r="M2" s="170"/>
      <c r="N2" s="170"/>
      <c r="O2" s="170"/>
      <c r="P2" s="170"/>
      <c r="Q2" s="170"/>
      <c r="R2" s="170"/>
      <c r="S2" s="171"/>
    </row>
    <row r="3" spans="1:19" s="20" customFormat="1" ht="15.75" customHeight="1" x14ac:dyDescent="0.25">
      <c r="A3" s="56" t="s">
        <v>100</v>
      </c>
      <c r="B3" s="19"/>
      <c r="C3" s="32"/>
      <c r="I3" s="57"/>
      <c r="L3" s="172"/>
      <c r="M3" s="173"/>
      <c r="N3" s="173"/>
      <c r="O3" s="173"/>
      <c r="P3" s="173"/>
      <c r="Q3" s="173"/>
      <c r="R3" s="173"/>
      <c r="S3" s="174"/>
    </row>
    <row r="4" spans="1:19" s="16" customFormat="1" ht="3.75" customHeight="1" thickBot="1" x14ac:dyDescent="0.3">
      <c r="A4" s="58"/>
      <c r="I4" s="59"/>
      <c r="L4" s="175"/>
      <c r="M4" s="176"/>
      <c r="N4" s="176"/>
      <c r="O4" s="176"/>
      <c r="P4" s="176"/>
      <c r="Q4" s="176"/>
      <c r="R4" s="176"/>
      <c r="S4" s="177"/>
    </row>
    <row r="5" spans="1:19" s="21" customFormat="1" ht="18.75" x14ac:dyDescent="0.25">
      <c r="A5" s="60"/>
      <c r="B5" s="178"/>
      <c r="C5" s="179"/>
      <c r="D5" s="179"/>
      <c r="E5" s="179"/>
      <c r="F5" s="179"/>
      <c r="G5" s="179"/>
      <c r="H5" s="180"/>
      <c r="I5" s="61"/>
      <c r="L5" s="33" t="s">
        <v>127</v>
      </c>
      <c r="M5" s="16"/>
      <c r="N5" s="16"/>
      <c r="O5" s="16"/>
      <c r="P5" s="16"/>
      <c r="Q5" s="16"/>
      <c r="R5" s="16"/>
      <c r="S5" s="25"/>
    </row>
    <row r="6" spans="1:19" x14ac:dyDescent="0.3">
      <c r="A6" s="54"/>
      <c r="I6" s="55"/>
      <c r="L6" s="181" t="s">
        <v>128</v>
      </c>
      <c r="M6" s="182"/>
      <c r="N6" s="182"/>
      <c r="O6" s="182"/>
      <c r="P6" s="16"/>
      <c r="Q6" s="16" t="s">
        <v>129</v>
      </c>
      <c r="R6" s="16"/>
      <c r="S6" s="25"/>
    </row>
    <row r="7" spans="1:19" ht="16.5" customHeight="1" x14ac:dyDescent="0.3">
      <c r="A7" s="54"/>
      <c r="B7" s="19" t="s">
        <v>0</v>
      </c>
      <c r="D7" s="62">
        <v>1</v>
      </c>
      <c r="I7" s="55"/>
      <c r="L7" s="181"/>
      <c r="M7" s="182"/>
      <c r="N7" s="182"/>
      <c r="O7" s="182"/>
      <c r="P7" s="26"/>
      <c r="Q7" s="27" t="s">
        <v>130</v>
      </c>
      <c r="R7" s="16"/>
      <c r="S7" s="25"/>
    </row>
    <row r="8" spans="1:19" x14ac:dyDescent="0.3">
      <c r="A8" s="54"/>
      <c r="I8" s="55"/>
      <c r="L8" s="28"/>
      <c r="M8" s="16"/>
      <c r="N8" s="16"/>
      <c r="O8" s="16"/>
      <c r="P8" s="16"/>
      <c r="Q8" s="16"/>
      <c r="R8" s="16"/>
      <c r="S8" s="25"/>
    </row>
    <row r="9" spans="1:19" x14ac:dyDescent="0.3">
      <c r="A9" s="54"/>
      <c r="B9" s="19" t="s">
        <v>1</v>
      </c>
      <c r="D9" s="62">
        <v>1</v>
      </c>
      <c r="I9" s="55"/>
      <c r="L9" s="28" t="s">
        <v>131</v>
      </c>
      <c r="M9" s="16"/>
      <c r="N9" s="16"/>
      <c r="O9" s="16"/>
      <c r="P9" s="29"/>
      <c r="Q9" s="16" t="s">
        <v>132</v>
      </c>
      <c r="R9" s="16"/>
      <c r="S9" s="25"/>
    </row>
    <row r="10" spans="1:19" ht="8.25" customHeight="1" x14ac:dyDescent="0.3">
      <c r="A10" s="54"/>
      <c r="I10" s="55"/>
      <c r="L10" s="28"/>
      <c r="M10" s="16"/>
      <c r="N10" s="16"/>
      <c r="O10" s="16"/>
      <c r="P10" s="16"/>
      <c r="Q10" s="16"/>
      <c r="R10" s="16"/>
      <c r="S10" s="25"/>
    </row>
    <row r="11" spans="1:19" ht="18" x14ac:dyDescent="0.35">
      <c r="A11" s="54"/>
      <c r="B11" s="19" t="s">
        <v>202</v>
      </c>
      <c r="C11" s="17" t="s">
        <v>110</v>
      </c>
      <c r="D11" s="11">
        <f>INDEX(data_sv_SZ!C4:AG15,'Posouzení SV do 30.6.2024'!D7,'Posouzení SV do 30.6.2024'!D9)</f>
        <v>2500</v>
      </c>
      <c r="E11" s="17" t="s">
        <v>101</v>
      </c>
      <c r="I11" s="55"/>
      <c r="L11" s="28"/>
      <c r="M11" s="16"/>
      <c r="N11" s="16"/>
      <c r="O11" s="16"/>
      <c r="P11" s="19" t="s">
        <v>133</v>
      </c>
      <c r="Q11" s="16" t="s">
        <v>134</v>
      </c>
      <c r="R11" s="16"/>
      <c r="S11" s="25"/>
    </row>
    <row r="12" spans="1:19" ht="8.25" customHeight="1" x14ac:dyDescent="0.3">
      <c r="A12" s="54"/>
      <c r="I12" s="55"/>
      <c r="L12" s="28"/>
      <c r="M12" s="16"/>
      <c r="N12" s="16"/>
      <c r="O12" s="16"/>
      <c r="P12" s="30"/>
      <c r="Q12" s="16"/>
      <c r="R12" s="16"/>
      <c r="S12" s="25"/>
    </row>
    <row r="13" spans="1:19" ht="18" customHeight="1" x14ac:dyDescent="0.35">
      <c r="A13" s="54"/>
      <c r="B13" s="19" t="s">
        <v>203</v>
      </c>
      <c r="C13" s="17" t="s">
        <v>204</v>
      </c>
      <c r="D13" s="31">
        <v>2750</v>
      </c>
      <c r="E13" s="17" t="s">
        <v>101</v>
      </c>
      <c r="F13" s="194" t="str">
        <f>IF(D13&lt;D11,"Návrh nevyhovuje požadavku právního předpisu!!!","")</f>
        <v/>
      </c>
      <c r="G13" s="194"/>
      <c r="H13" s="194"/>
      <c r="I13" s="195"/>
      <c r="L13" s="28"/>
      <c r="M13" s="16"/>
      <c r="N13" s="16"/>
      <c r="O13" s="16"/>
      <c r="P13" s="30" t="s">
        <v>133</v>
      </c>
      <c r="Q13" s="16" t="s">
        <v>135</v>
      </c>
      <c r="R13" s="16"/>
      <c r="S13" s="25"/>
    </row>
    <row r="14" spans="1:19" ht="8.25" customHeight="1" x14ac:dyDescent="0.3">
      <c r="A14" s="54"/>
      <c r="F14" s="194"/>
      <c r="G14" s="194"/>
      <c r="H14" s="194"/>
      <c r="I14" s="195"/>
      <c r="L14" s="183" t="s">
        <v>136</v>
      </c>
      <c r="M14" s="184"/>
      <c r="N14" s="184"/>
      <c r="O14" s="184"/>
      <c r="P14" s="184"/>
      <c r="Q14" s="184"/>
      <c r="R14" s="184"/>
      <c r="S14" s="185"/>
    </row>
    <row r="15" spans="1:19" x14ac:dyDescent="0.3">
      <c r="A15" s="54"/>
      <c r="B15" s="19" t="s">
        <v>139</v>
      </c>
      <c r="D15" s="62">
        <v>1</v>
      </c>
      <c r="I15" s="55"/>
      <c r="L15" s="186"/>
      <c r="M15" s="187"/>
      <c r="N15" s="187"/>
      <c r="O15" s="187"/>
      <c r="P15" s="187"/>
      <c r="Q15" s="187"/>
      <c r="R15" s="187"/>
      <c r="S15" s="188"/>
    </row>
    <row r="16" spans="1:19" ht="8.25" customHeight="1" x14ac:dyDescent="0.3">
      <c r="A16" s="54"/>
      <c r="I16" s="55"/>
      <c r="L16" s="152" t="s">
        <v>137</v>
      </c>
      <c r="M16" s="153"/>
      <c r="N16" s="153"/>
      <c r="O16" s="153"/>
      <c r="P16" s="153"/>
      <c r="Q16" s="153"/>
      <c r="R16" s="153"/>
      <c r="S16" s="154"/>
    </row>
    <row r="17" spans="1:19" ht="18" x14ac:dyDescent="0.35">
      <c r="A17" s="54"/>
      <c r="B17" s="19" t="s">
        <v>28</v>
      </c>
      <c r="C17" s="17" t="s">
        <v>111</v>
      </c>
      <c r="D17" s="31">
        <v>3250</v>
      </c>
      <c r="E17" s="17" t="s">
        <v>101</v>
      </c>
      <c r="I17" s="55"/>
      <c r="L17" s="152"/>
      <c r="M17" s="153"/>
      <c r="N17" s="153"/>
      <c r="O17" s="153"/>
      <c r="P17" s="153"/>
      <c r="Q17" s="153"/>
      <c r="R17" s="153"/>
      <c r="S17" s="154"/>
    </row>
    <row r="18" spans="1:19" ht="8.25" customHeight="1" x14ac:dyDescent="0.3">
      <c r="A18" s="54"/>
      <c r="I18" s="55"/>
      <c r="L18" s="152" t="s">
        <v>144</v>
      </c>
      <c r="M18" s="153"/>
      <c r="N18" s="153"/>
      <c r="O18" s="153"/>
      <c r="P18" s="153"/>
      <c r="Q18" s="153"/>
      <c r="R18" s="153"/>
      <c r="S18" s="154"/>
    </row>
    <row r="19" spans="1:19" ht="18" x14ac:dyDescent="0.35">
      <c r="A19" s="54"/>
      <c r="B19" s="19" t="s">
        <v>3</v>
      </c>
      <c r="C19" s="17" t="s">
        <v>112</v>
      </c>
      <c r="D19" s="31">
        <v>200</v>
      </c>
      <c r="E19" s="17" t="s">
        <v>101</v>
      </c>
      <c r="I19" s="55"/>
      <c r="L19" s="152"/>
      <c r="M19" s="153"/>
      <c r="N19" s="153"/>
      <c r="O19" s="153"/>
      <c r="P19" s="153"/>
      <c r="Q19" s="153"/>
      <c r="R19" s="153"/>
      <c r="S19" s="154"/>
    </row>
    <row r="20" spans="1:19" ht="8.25" customHeight="1" x14ac:dyDescent="0.3">
      <c r="A20" s="54"/>
      <c r="I20" s="55"/>
      <c r="L20" s="160" t="s">
        <v>145</v>
      </c>
      <c r="M20" s="161"/>
      <c r="N20" s="161"/>
      <c r="O20" s="161"/>
      <c r="P20" s="161"/>
      <c r="Q20" s="161"/>
      <c r="R20" s="161"/>
      <c r="S20" s="162"/>
    </row>
    <row r="21" spans="1:19" ht="16.5" customHeight="1" x14ac:dyDescent="0.3">
      <c r="A21" s="54"/>
      <c r="B21" s="19" t="s">
        <v>27</v>
      </c>
      <c r="C21" s="17" t="s">
        <v>31</v>
      </c>
      <c r="D21" s="31">
        <v>5000</v>
      </c>
      <c r="E21" s="17" t="s">
        <v>101</v>
      </c>
      <c r="I21" s="55"/>
      <c r="L21" s="160"/>
      <c r="M21" s="161"/>
      <c r="N21" s="161"/>
      <c r="O21" s="161"/>
      <c r="P21" s="161"/>
      <c r="Q21" s="161"/>
      <c r="R21" s="161"/>
      <c r="S21" s="162"/>
    </row>
    <row r="22" spans="1:19" ht="8.25" customHeight="1" x14ac:dyDescent="0.3">
      <c r="A22" s="54"/>
      <c r="I22" s="55"/>
      <c r="L22" s="160" t="s">
        <v>140</v>
      </c>
      <c r="M22" s="161"/>
      <c r="N22" s="161"/>
      <c r="O22" s="161"/>
      <c r="P22" s="161"/>
      <c r="Q22" s="161"/>
      <c r="R22" s="161"/>
      <c r="S22" s="162"/>
    </row>
    <row r="23" spans="1:19" x14ac:dyDescent="0.3">
      <c r="A23" s="54"/>
      <c r="B23" s="19" t="s">
        <v>26</v>
      </c>
      <c r="C23" s="17" t="s">
        <v>32</v>
      </c>
      <c r="D23" s="31">
        <f>D21/250</f>
        <v>20</v>
      </c>
      <c r="E23" s="17" t="s">
        <v>101</v>
      </c>
      <c r="F23" s="189" t="s">
        <v>102</v>
      </c>
      <c r="G23" s="189"/>
      <c r="H23" s="189"/>
      <c r="I23" s="190"/>
      <c r="L23" s="160"/>
      <c r="M23" s="161"/>
      <c r="N23" s="161"/>
      <c r="O23" s="161"/>
      <c r="P23" s="161"/>
      <c r="Q23" s="161"/>
      <c r="R23" s="161"/>
      <c r="S23" s="162"/>
    </row>
    <row r="24" spans="1:19" ht="8.25" customHeight="1" x14ac:dyDescent="0.3">
      <c r="A24" s="54"/>
      <c r="I24" s="55"/>
      <c r="L24" s="160" t="s">
        <v>138</v>
      </c>
      <c r="M24" s="161"/>
      <c r="N24" s="161"/>
      <c r="O24" s="161"/>
      <c r="P24" s="161"/>
      <c r="Q24" s="161"/>
      <c r="R24" s="161"/>
      <c r="S24" s="162"/>
    </row>
    <row r="25" spans="1:19" x14ac:dyDescent="0.3">
      <c r="A25" s="54"/>
      <c r="B25" s="19" t="s">
        <v>56</v>
      </c>
      <c r="D25" s="63">
        <v>1</v>
      </c>
      <c r="I25" s="55"/>
      <c r="L25" s="160"/>
      <c r="M25" s="161"/>
      <c r="N25" s="161"/>
      <c r="O25" s="161"/>
      <c r="P25" s="161"/>
      <c r="Q25" s="161"/>
      <c r="R25" s="161"/>
      <c r="S25" s="162"/>
    </row>
    <row r="26" spans="1:19" ht="8.25" customHeight="1" x14ac:dyDescent="0.3">
      <c r="A26" s="54"/>
      <c r="I26" s="55"/>
      <c r="L26" s="160" t="s">
        <v>141</v>
      </c>
      <c r="M26" s="161"/>
      <c r="N26" s="161"/>
      <c r="O26" s="161"/>
      <c r="P26" s="161"/>
      <c r="Q26" s="161"/>
      <c r="R26" s="161"/>
      <c r="S26" s="162"/>
    </row>
    <row r="27" spans="1:19" x14ac:dyDescent="0.3">
      <c r="A27" s="54"/>
      <c r="B27" s="19" t="s">
        <v>57</v>
      </c>
      <c r="D27" s="62">
        <v>1</v>
      </c>
      <c r="I27" s="55"/>
      <c r="L27" s="160"/>
      <c r="M27" s="161"/>
      <c r="N27" s="161"/>
      <c r="O27" s="161"/>
      <c r="P27" s="161"/>
      <c r="Q27" s="161"/>
      <c r="R27" s="161"/>
      <c r="S27" s="162"/>
    </row>
    <row r="28" spans="1:19" ht="8.25" customHeight="1" x14ac:dyDescent="0.3">
      <c r="A28" s="54"/>
      <c r="I28" s="55"/>
      <c r="L28" s="160" t="s">
        <v>142</v>
      </c>
      <c r="M28" s="161"/>
      <c r="N28" s="161"/>
      <c r="O28" s="161"/>
      <c r="P28" s="161"/>
      <c r="Q28" s="161"/>
      <c r="R28" s="161"/>
      <c r="S28" s="162"/>
    </row>
    <row r="29" spans="1:19" ht="16.5" customHeight="1" x14ac:dyDescent="0.3">
      <c r="A29" s="54"/>
      <c r="B29" s="19" t="s">
        <v>97</v>
      </c>
      <c r="D29" s="191" t="str">
        <f>INDEX(data_sv_SZ!C3:Z3,1,'Posouzení SV do 30.6.2024'!D9)</f>
        <v>místnost pro pobyt osob</v>
      </c>
      <c r="E29" s="191"/>
      <c r="F29" s="191"/>
      <c r="G29" s="191"/>
      <c r="H29" s="191"/>
      <c r="I29" s="55"/>
      <c r="L29" s="160"/>
      <c r="M29" s="161"/>
      <c r="N29" s="161"/>
      <c r="O29" s="161"/>
      <c r="P29" s="161"/>
      <c r="Q29" s="161"/>
      <c r="R29" s="161"/>
      <c r="S29" s="162"/>
    </row>
    <row r="30" spans="1:19" ht="8.25" customHeight="1" x14ac:dyDescent="0.3">
      <c r="A30" s="54"/>
      <c r="I30" s="55"/>
      <c r="L30" s="160" t="s">
        <v>143</v>
      </c>
      <c r="M30" s="161"/>
      <c r="N30" s="161"/>
      <c r="O30" s="161"/>
      <c r="P30" s="161"/>
      <c r="Q30" s="161"/>
      <c r="R30" s="161"/>
      <c r="S30" s="162"/>
    </row>
    <row r="31" spans="1:19" ht="18" x14ac:dyDescent="0.35">
      <c r="A31" s="54"/>
      <c r="B31" s="19" t="s">
        <v>55</v>
      </c>
      <c r="C31" s="17" t="s">
        <v>113</v>
      </c>
      <c r="D31" s="31">
        <v>150</v>
      </c>
      <c r="E31" s="17" t="s">
        <v>101</v>
      </c>
      <c r="I31" s="55"/>
      <c r="L31" s="160"/>
      <c r="M31" s="161"/>
      <c r="N31" s="161"/>
      <c r="O31" s="161"/>
      <c r="P31" s="161"/>
      <c r="Q31" s="161"/>
      <c r="R31" s="161"/>
      <c r="S31" s="162"/>
    </row>
    <row r="32" spans="1:19" ht="8.25" customHeight="1" x14ac:dyDescent="0.3">
      <c r="A32" s="54"/>
      <c r="I32" s="55"/>
      <c r="L32" s="160"/>
      <c r="M32" s="161"/>
      <c r="N32" s="161"/>
      <c r="O32" s="161"/>
      <c r="P32" s="161"/>
      <c r="Q32" s="161"/>
      <c r="R32" s="161"/>
      <c r="S32" s="162"/>
    </row>
    <row r="33" spans="1:19" ht="18" x14ac:dyDescent="0.35">
      <c r="A33" s="54"/>
      <c r="B33" s="19" t="s">
        <v>23</v>
      </c>
      <c r="C33" s="17" t="s">
        <v>114</v>
      </c>
      <c r="D33" s="31">
        <v>80</v>
      </c>
      <c r="E33" s="17" t="s">
        <v>101</v>
      </c>
      <c r="I33" s="55"/>
      <c r="L33" s="152" t="s">
        <v>146</v>
      </c>
      <c r="M33" s="153"/>
      <c r="N33" s="153"/>
      <c r="O33" s="153"/>
      <c r="P33" s="153"/>
      <c r="Q33" s="153"/>
      <c r="R33" s="153"/>
      <c r="S33" s="154"/>
    </row>
    <row r="34" spans="1:19" ht="8.25" customHeight="1" x14ac:dyDescent="0.3">
      <c r="A34" s="54"/>
      <c r="I34" s="55"/>
      <c r="L34" s="152"/>
      <c r="M34" s="153"/>
      <c r="N34" s="153"/>
      <c r="O34" s="153"/>
      <c r="P34" s="153"/>
      <c r="Q34" s="153"/>
      <c r="R34" s="153"/>
      <c r="S34" s="154"/>
    </row>
    <row r="35" spans="1:19" ht="18" x14ac:dyDescent="0.35">
      <c r="A35" s="54"/>
      <c r="B35" s="19" t="s">
        <v>24</v>
      </c>
      <c r="C35" s="17" t="s">
        <v>115</v>
      </c>
      <c r="D35" s="31">
        <v>55</v>
      </c>
      <c r="E35" s="17" t="s">
        <v>101</v>
      </c>
      <c r="I35" s="55"/>
      <c r="L35" s="152" t="s">
        <v>147</v>
      </c>
      <c r="M35" s="153"/>
      <c r="N35" s="153"/>
      <c r="O35" s="153"/>
      <c r="P35" s="153"/>
      <c r="Q35" s="153"/>
      <c r="R35" s="153"/>
      <c r="S35" s="154"/>
    </row>
    <row r="36" spans="1:19" ht="8.25" customHeight="1" x14ac:dyDescent="0.3">
      <c r="A36" s="54"/>
      <c r="I36" s="55"/>
      <c r="L36" s="152"/>
      <c r="M36" s="153"/>
      <c r="N36" s="153"/>
      <c r="O36" s="153"/>
      <c r="P36" s="153"/>
      <c r="Q36" s="153"/>
      <c r="R36" s="153"/>
      <c r="S36" s="154"/>
    </row>
    <row r="37" spans="1:19" ht="18" customHeight="1" x14ac:dyDescent="0.35">
      <c r="A37" s="54"/>
      <c r="B37" s="19" t="s">
        <v>93</v>
      </c>
      <c r="C37" s="17" t="s">
        <v>116</v>
      </c>
      <c r="D37" s="31">
        <v>0</v>
      </c>
      <c r="E37" s="17" t="s">
        <v>101</v>
      </c>
      <c r="F37" s="64">
        <f>INDEX(data_sv_SZ!C48:E51,'Posouzení SV do 30.6.2024'!D27,data_sv_SZ!F47)</f>
        <v>5</v>
      </c>
      <c r="I37" s="55"/>
      <c r="L37" s="160" t="s">
        <v>148</v>
      </c>
      <c r="M37" s="161"/>
      <c r="N37" s="161"/>
      <c r="O37" s="161"/>
      <c r="P37" s="161"/>
      <c r="Q37" s="161"/>
      <c r="R37" s="161"/>
      <c r="S37" s="162"/>
    </row>
    <row r="38" spans="1:19" ht="8.25" customHeight="1" x14ac:dyDescent="0.3">
      <c r="A38" s="54"/>
      <c r="I38" s="55"/>
      <c r="L38" s="160"/>
      <c r="M38" s="161"/>
      <c r="N38" s="161"/>
      <c r="O38" s="161"/>
      <c r="P38" s="161"/>
      <c r="Q38" s="161"/>
      <c r="R38" s="161"/>
      <c r="S38" s="162"/>
    </row>
    <row r="39" spans="1:19" ht="18" x14ac:dyDescent="0.35">
      <c r="A39" s="54"/>
      <c r="B39" s="19" t="s">
        <v>25</v>
      </c>
      <c r="C39" s="17" t="s">
        <v>117</v>
      </c>
      <c r="D39" s="31">
        <f>D31-D33-D35-D37</f>
        <v>15</v>
      </c>
      <c r="E39" s="17" t="s">
        <v>101</v>
      </c>
      <c r="F39" s="65"/>
      <c r="G39" s="65"/>
      <c r="H39" s="65"/>
      <c r="I39" s="66"/>
      <c r="L39" s="160"/>
      <c r="M39" s="161"/>
      <c r="N39" s="161"/>
      <c r="O39" s="161"/>
      <c r="P39" s="161"/>
      <c r="Q39" s="161"/>
      <c r="R39" s="161"/>
      <c r="S39" s="162"/>
    </row>
    <row r="40" spans="1:19" ht="8.25" customHeight="1" x14ac:dyDescent="0.3">
      <c r="A40" s="54"/>
      <c r="I40" s="55"/>
      <c r="L40" s="152" t="s">
        <v>149</v>
      </c>
      <c r="M40" s="153"/>
      <c r="N40" s="153"/>
      <c r="O40" s="153"/>
      <c r="P40" s="153"/>
      <c r="Q40" s="153"/>
      <c r="R40" s="153"/>
      <c r="S40" s="154"/>
    </row>
    <row r="41" spans="1:19" x14ac:dyDescent="0.3">
      <c r="A41" s="54"/>
      <c r="B41" s="19" t="s">
        <v>33</v>
      </c>
      <c r="D41" s="62">
        <v>3</v>
      </c>
      <c r="I41" s="55"/>
      <c r="L41" s="152"/>
      <c r="M41" s="153"/>
      <c r="N41" s="153"/>
      <c r="O41" s="153"/>
      <c r="P41" s="153"/>
      <c r="Q41" s="153"/>
      <c r="R41" s="153"/>
      <c r="S41" s="154"/>
    </row>
    <row r="42" spans="1:19" ht="8.25" customHeight="1" x14ac:dyDescent="0.3">
      <c r="A42" s="54"/>
      <c r="I42" s="55"/>
      <c r="L42" s="152" t="s">
        <v>150</v>
      </c>
      <c r="M42" s="153"/>
      <c r="N42" s="153"/>
      <c r="O42" s="153"/>
      <c r="P42" s="153"/>
      <c r="Q42" s="153"/>
      <c r="R42" s="153"/>
      <c r="S42" s="154"/>
    </row>
    <row r="43" spans="1:19" ht="18" x14ac:dyDescent="0.35">
      <c r="A43" s="54"/>
      <c r="B43" s="19" t="s">
        <v>167</v>
      </c>
      <c r="C43" s="17" t="s">
        <v>118</v>
      </c>
      <c r="D43" s="31">
        <v>150</v>
      </c>
      <c r="E43" s="17" t="s">
        <v>101</v>
      </c>
      <c r="I43" s="55"/>
      <c r="L43" s="152"/>
      <c r="M43" s="153"/>
      <c r="N43" s="153"/>
      <c r="O43" s="153"/>
      <c r="P43" s="153"/>
      <c r="Q43" s="153"/>
      <c r="R43" s="153"/>
      <c r="S43" s="154"/>
    </row>
    <row r="44" spans="1:19" x14ac:dyDescent="0.3">
      <c r="A44" s="54"/>
      <c r="I44" s="55"/>
      <c r="L44" s="34" t="s">
        <v>151</v>
      </c>
      <c r="M44" s="35"/>
      <c r="N44" s="35"/>
      <c r="O44" s="35"/>
      <c r="P44" s="35"/>
      <c r="Q44" s="35"/>
      <c r="R44" s="35"/>
      <c r="S44" s="36"/>
    </row>
    <row r="45" spans="1:19" x14ac:dyDescent="0.3">
      <c r="A45" s="56" t="s">
        <v>2</v>
      </c>
      <c r="B45" s="19"/>
      <c r="D45" s="165" t="str">
        <f>IF(D41=1,IF(D17=D13+D19+D31,"","chyba v zadání"),IF(D17=D13+D19+D31+D43,"","chyba v zadání"))</f>
        <v/>
      </c>
      <c r="E45" s="165"/>
      <c r="F45" s="68">
        <f>IF(D41=1,D17-D13-D19-D31,D17-D13-D19-D31-D43)</f>
        <v>0</v>
      </c>
      <c r="G45" s="68" t="s">
        <v>168</v>
      </c>
      <c r="H45" s="69"/>
      <c r="I45" s="55"/>
      <c r="L45" s="152" t="s">
        <v>153</v>
      </c>
      <c r="M45" s="153"/>
      <c r="N45" s="153"/>
      <c r="O45" s="153"/>
      <c r="P45" s="153"/>
      <c r="Q45" s="153"/>
      <c r="R45" s="153"/>
      <c r="S45" s="154"/>
    </row>
    <row r="46" spans="1:19" ht="8.25" customHeight="1" thickBot="1" x14ac:dyDescent="0.35">
      <c r="A46" s="54"/>
      <c r="I46" s="55"/>
      <c r="L46" s="155" t="s">
        <v>152</v>
      </c>
      <c r="M46" s="156"/>
      <c r="N46" s="156"/>
      <c r="O46" s="156"/>
      <c r="P46" s="156"/>
      <c r="Q46" s="156"/>
      <c r="R46" s="156"/>
      <c r="S46" s="157"/>
    </row>
    <row r="47" spans="1:19" ht="18" x14ac:dyDescent="0.35">
      <c r="A47" s="54"/>
      <c r="B47" s="19" t="s">
        <v>29</v>
      </c>
      <c r="C47" s="17" t="s">
        <v>119</v>
      </c>
      <c r="D47" s="15">
        <f>INDEX(data_sv_SZ!C21:E26,'Posouzení SV do 30.6.2024'!D15,data_sv_SZ!F21)</f>
        <v>20</v>
      </c>
      <c r="E47" s="17" t="s">
        <v>101</v>
      </c>
      <c r="H47" s="18"/>
      <c r="I47" s="55"/>
    </row>
    <row r="48" spans="1:19" ht="8.25" customHeight="1" x14ac:dyDescent="0.3">
      <c r="A48" s="54"/>
      <c r="I48" s="55"/>
    </row>
    <row r="49" spans="1:10" ht="18" x14ac:dyDescent="0.35">
      <c r="A49" s="54"/>
      <c r="B49" s="19" t="s">
        <v>30</v>
      </c>
      <c r="C49" s="70" t="s">
        <v>120</v>
      </c>
      <c r="D49" s="15">
        <f>INDEX(data_sv_SZ!C30:O35,'Posouzení SV do 30.6.2024'!D15,data_sv_SZ!B36)</f>
        <v>11</v>
      </c>
      <c r="E49" s="17" t="s">
        <v>101</v>
      </c>
      <c r="F49" s="18"/>
      <c r="I49" s="55"/>
    </row>
    <row r="50" spans="1:10" ht="8.25" customHeight="1" x14ac:dyDescent="0.3">
      <c r="A50" s="54"/>
      <c r="I50" s="55"/>
    </row>
    <row r="51" spans="1:10" ht="18" x14ac:dyDescent="0.35">
      <c r="A51" s="54"/>
      <c r="B51" s="19" t="s">
        <v>160</v>
      </c>
      <c r="C51" s="17" t="s">
        <v>158</v>
      </c>
      <c r="D51" s="15">
        <f>D17-D19+(D47+D49)*0.71</f>
        <v>3072.01</v>
      </c>
      <c r="E51" s="17" t="s">
        <v>101</v>
      </c>
      <c r="I51" s="55"/>
    </row>
    <row r="52" spans="1:10" ht="18" x14ac:dyDescent="0.35">
      <c r="A52" s="54"/>
      <c r="B52" s="19" t="s">
        <v>161</v>
      </c>
      <c r="C52" s="17" t="s">
        <v>159</v>
      </c>
      <c r="D52" s="15">
        <f>D17-D19-(D47+D49)*0.71</f>
        <v>3027.99</v>
      </c>
      <c r="E52" s="17" t="s">
        <v>101</v>
      </c>
      <c r="I52" s="55"/>
    </row>
    <row r="53" spans="1:10" ht="8.25" customHeight="1" x14ac:dyDescent="0.3">
      <c r="A53" s="54"/>
      <c r="I53" s="55"/>
    </row>
    <row r="54" spans="1:10" ht="18" x14ac:dyDescent="0.35">
      <c r="A54" s="54"/>
      <c r="B54" s="19" t="s">
        <v>54</v>
      </c>
      <c r="C54" s="70" t="s">
        <v>121</v>
      </c>
      <c r="D54" s="15">
        <f>INDEX(data_sv_SZ!C40:F43,'Posouzení SV do 30.6.2024'!D25,'Posouzení SV do 30.6.2024'!D27)</f>
        <v>11</v>
      </c>
      <c r="E54" s="17" t="s">
        <v>101</v>
      </c>
      <c r="F54" s="18"/>
      <c r="I54" s="55"/>
    </row>
    <row r="55" spans="1:10" ht="8.25" customHeight="1" x14ac:dyDescent="0.3">
      <c r="A55" s="54"/>
      <c r="I55" s="55"/>
    </row>
    <row r="56" spans="1:10" ht="18" x14ac:dyDescent="0.35">
      <c r="A56" s="54"/>
      <c r="B56" s="19" t="s">
        <v>162</v>
      </c>
      <c r="C56" s="17" t="s">
        <v>122</v>
      </c>
      <c r="D56" s="15">
        <f>D33+D35+D54*0.71+IF(D37&gt;F37,D37,F37)+D39</f>
        <v>162.81</v>
      </c>
      <c r="E56" s="17" t="s">
        <v>101</v>
      </c>
      <c r="I56" s="55"/>
    </row>
    <row r="57" spans="1:10" ht="18" x14ac:dyDescent="0.35">
      <c r="A57" s="54"/>
      <c r="B57" s="19" t="s">
        <v>163</v>
      </c>
      <c r="C57" s="17" t="s">
        <v>123</v>
      </c>
      <c r="D57" s="15">
        <f>D33+D35+IF(D37&gt;F37,D37,F37)+D39</f>
        <v>155</v>
      </c>
      <c r="E57" s="17" t="s">
        <v>101</v>
      </c>
      <c r="I57" s="55"/>
    </row>
    <row r="58" spans="1:10" ht="8.25" customHeight="1" x14ac:dyDescent="0.3">
      <c r="A58" s="54"/>
      <c r="I58" s="55"/>
    </row>
    <row r="59" spans="1:10" ht="18" x14ac:dyDescent="0.35">
      <c r="A59" s="54"/>
      <c r="B59" s="19" t="s">
        <v>91</v>
      </c>
      <c r="C59" s="17" t="s">
        <v>156</v>
      </c>
      <c r="D59" s="15">
        <f>D51-D57-D43-IF(D41=4,0,D23*0.71)</f>
        <v>2752.8100000000004</v>
      </c>
      <c r="E59" s="17" t="s">
        <v>101</v>
      </c>
      <c r="I59" s="55"/>
      <c r="J59" s="18"/>
    </row>
    <row r="60" spans="1:10" ht="18" x14ac:dyDescent="0.35">
      <c r="A60" s="54"/>
      <c r="B60" s="19" t="s">
        <v>92</v>
      </c>
      <c r="C60" s="17" t="s">
        <v>157</v>
      </c>
      <c r="D60" s="15">
        <f>D52-D56-D43-IF(D41=4,0,D23*0.71)</f>
        <v>2700.98</v>
      </c>
      <c r="E60" s="17" t="s">
        <v>101</v>
      </c>
      <c r="I60" s="55"/>
      <c r="J60" s="18"/>
    </row>
    <row r="61" spans="1:10" ht="17.25" thickBot="1" x14ac:dyDescent="0.35">
      <c r="A61" s="54"/>
      <c r="I61" s="55"/>
    </row>
    <row r="62" spans="1:10" ht="17.25" thickBot="1" x14ac:dyDescent="0.35">
      <c r="A62" s="56" t="s">
        <v>107</v>
      </c>
      <c r="B62" s="19"/>
      <c r="D62" s="192" t="str">
        <f>IF(D11="NDF","",(IF(D60&gt;=D11,"VYHOVUJE","NEVYHOVUJE")))</f>
        <v>VYHOVUJE</v>
      </c>
      <c r="E62" s="193"/>
      <c r="I62" s="55"/>
    </row>
    <row r="63" spans="1:10" x14ac:dyDescent="0.3">
      <c r="A63" s="54"/>
      <c r="I63" s="55"/>
    </row>
    <row r="64" spans="1:10" x14ac:dyDescent="0.3">
      <c r="A64" s="54"/>
      <c r="B64" s="19" t="s">
        <v>164</v>
      </c>
      <c r="C64" s="17" t="s">
        <v>155</v>
      </c>
      <c r="D64" s="31">
        <f>D11-D60+D13</f>
        <v>2549.02</v>
      </c>
      <c r="E64" s="17" t="s">
        <v>101</v>
      </c>
      <c r="I64" s="55"/>
    </row>
    <row r="65" spans="1:9" x14ac:dyDescent="0.3">
      <c r="A65" s="54"/>
      <c r="I65" s="55"/>
    </row>
    <row r="66" spans="1:9" x14ac:dyDescent="0.3">
      <c r="A66" s="54"/>
      <c r="D66" s="17"/>
      <c r="I66" s="55"/>
    </row>
    <row r="67" spans="1:9" x14ac:dyDescent="0.3">
      <c r="A67" s="54"/>
      <c r="I67" s="55"/>
    </row>
    <row r="68" spans="1:9" x14ac:dyDescent="0.3">
      <c r="A68" s="163" t="s">
        <v>108</v>
      </c>
      <c r="B68" s="164"/>
      <c r="C68" s="158"/>
      <c r="D68" s="158"/>
      <c r="E68" s="158"/>
      <c r="F68" s="71" t="s">
        <v>109</v>
      </c>
      <c r="G68" s="159"/>
      <c r="H68" s="159"/>
      <c r="I68" s="72"/>
    </row>
  </sheetData>
  <sheetProtection algorithmName="SHA-512" hashValue="qr3z4Mav+wO1Ly/kzqQi5zOp9uOv6LswbjTYITynCWYugWAwGquj+acmT4XYpts+97PZLaiZHmYN8fYIaAfTfQ==" saltValue="xW4XfgPCsAD9UlrsegZ+xg==" spinCount="100000" sheet="1" objects="1" scenarios="1"/>
  <mergeCells count="27">
    <mergeCell ref="F13:I14"/>
    <mergeCell ref="A68:B68"/>
    <mergeCell ref="C68:E68"/>
    <mergeCell ref="L26:S27"/>
    <mergeCell ref="L30:S32"/>
    <mergeCell ref="L37:S39"/>
    <mergeCell ref="G68:H68"/>
    <mergeCell ref="L45:S46"/>
    <mergeCell ref="L42:S43"/>
    <mergeCell ref="D29:H29"/>
    <mergeCell ref="D45:E45"/>
    <mergeCell ref="A1:I1"/>
    <mergeCell ref="B5:H5"/>
    <mergeCell ref="D62:E62"/>
    <mergeCell ref="L2:S4"/>
    <mergeCell ref="L6:O7"/>
    <mergeCell ref="L14:S15"/>
    <mergeCell ref="L16:S17"/>
    <mergeCell ref="F23:I23"/>
    <mergeCell ref="L40:S41"/>
    <mergeCell ref="L28:S29"/>
    <mergeCell ref="L33:S34"/>
    <mergeCell ref="L35:S36"/>
    <mergeCell ref="L18:S19"/>
    <mergeCell ref="L20:S21"/>
    <mergeCell ref="L22:S23"/>
    <mergeCell ref="L24:S25"/>
  </mergeCells>
  <conditionalFormatting sqref="B5 D11 D13 D17 D19 D21 D23 D29 D31 D33 D35 D37 D39 D43 D47 D49 D51:D52 D54 D56:D57 D59:D60">
    <cfRule type="cellIs" dxfId="11" priority="5" stopIfTrue="1" operator="equal">
      <formula>""</formula>
    </cfRule>
  </conditionalFormatting>
  <conditionalFormatting sqref="D64">
    <cfRule type="cellIs" dxfId="10" priority="3" stopIfTrue="1" operator="equal">
      <formula>""</formula>
    </cfRule>
  </conditionalFormatting>
  <conditionalFormatting sqref="D45:E45">
    <cfRule type="cellIs" dxfId="9" priority="1" operator="equal">
      <formula>"chyba v zadání"</formula>
    </cfRule>
  </conditionalFormatting>
  <conditionalFormatting sqref="D62:E62">
    <cfRule type="cellIs" dxfId="8" priority="4" operator="equal">
      <formula>"NEVYHOVUJE"</formula>
    </cfRule>
  </conditionalFormatting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&amp;LVýpočetní pomůcka ČKAIT</oddHeader>
    <oddFooter>&amp;LTS ČKAIT č .01&amp;C1. vydání&amp;R2017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7</xdr:col>
                    <xdr:colOff>409575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190500</xdr:rowOff>
                  </from>
                  <to>
                    <xdr:col>7</xdr:col>
                    <xdr:colOff>114300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7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7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7</xdr:col>
                    <xdr:colOff>57150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3</xdr:col>
                    <xdr:colOff>0</xdr:colOff>
                    <xdr:row>40</xdr:row>
                    <xdr:rowOff>19050</xdr:rowOff>
                  </from>
                  <to>
                    <xdr:col>6</xdr:col>
                    <xdr:colOff>600075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15</xdr:col>
                    <xdr:colOff>19050</xdr:colOff>
                    <xdr:row>5</xdr:row>
                    <xdr:rowOff>19050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DFF1-8A68-4F05-AEEF-3799A5ED807A}">
  <sheetPr codeName="List4">
    <pageSetUpPr fitToPage="1"/>
  </sheetPr>
  <dimension ref="A1:S58"/>
  <sheetViews>
    <sheetView zoomScaleNormal="100" workbookViewId="0">
      <selection activeCell="G33" sqref="G33"/>
    </sheetView>
  </sheetViews>
  <sheetFormatPr defaultColWidth="9.28515625" defaultRowHeight="16.5" x14ac:dyDescent="0.3"/>
  <cols>
    <col min="1" max="1" width="4.28515625" style="17" customWidth="1"/>
    <col min="2" max="2" width="53.42578125" style="17" customWidth="1"/>
    <col min="3" max="3" width="19.42578125" style="17" bestFit="1" customWidth="1"/>
    <col min="4" max="4" width="9.7109375" style="18" bestFit="1" customWidth="1"/>
    <col min="5" max="5" width="9.28515625" style="17"/>
    <col min="6" max="6" width="11.42578125" style="17" bestFit="1" customWidth="1"/>
    <col min="7" max="7" width="9.28515625" style="17"/>
    <col min="8" max="8" width="7.28515625" style="17" customWidth="1"/>
    <col min="9" max="9" width="4.28515625" style="17" customWidth="1"/>
    <col min="10" max="16384" width="9.28515625" style="17"/>
  </cols>
  <sheetData>
    <row r="1" spans="1:19" s="16" customFormat="1" ht="19.5" customHeight="1" thickBot="1" x14ac:dyDescent="0.35">
      <c r="A1" s="166" t="s">
        <v>169</v>
      </c>
      <c r="B1" s="167"/>
      <c r="C1" s="167"/>
      <c r="D1" s="167"/>
      <c r="E1" s="167"/>
      <c r="F1" s="167"/>
      <c r="G1" s="167"/>
      <c r="H1" s="167"/>
      <c r="I1" s="168"/>
    </row>
    <row r="2" spans="1:19" ht="16.5" customHeight="1" x14ac:dyDescent="0.3">
      <c r="A2" s="54"/>
      <c r="I2" s="55"/>
      <c r="L2" s="169" t="s">
        <v>154</v>
      </c>
      <c r="M2" s="170"/>
      <c r="N2" s="170"/>
      <c r="O2" s="170"/>
      <c r="P2" s="170"/>
      <c r="Q2" s="170"/>
      <c r="R2" s="170"/>
      <c r="S2" s="171"/>
    </row>
    <row r="3" spans="1:19" s="20" customFormat="1" ht="15.75" customHeight="1" x14ac:dyDescent="0.25">
      <c r="A3" s="56" t="s">
        <v>100</v>
      </c>
      <c r="B3" s="19"/>
      <c r="C3" s="32"/>
      <c r="I3" s="57"/>
      <c r="L3" s="172"/>
      <c r="M3" s="173"/>
      <c r="N3" s="173"/>
      <c r="O3" s="173"/>
      <c r="P3" s="173"/>
      <c r="Q3" s="173"/>
      <c r="R3" s="173"/>
      <c r="S3" s="174"/>
    </row>
    <row r="4" spans="1:19" s="16" customFormat="1" ht="3.75" customHeight="1" thickBot="1" x14ac:dyDescent="0.3">
      <c r="A4" s="58"/>
      <c r="I4" s="59"/>
      <c r="L4" s="175"/>
      <c r="M4" s="176"/>
      <c r="N4" s="176"/>
      <c r="O4" s="176"/>
      <c r="P4" s="176"/>
      <c r="Q4" s="176"/>
      <c r="R4" s="176"/>
      <c r="S4" s="177"/>
    </row>
    <row r="5" spans="1:19" s="21" customFormat="1" ht="18.75" x14ac:dyDescent="0.25">
      <c r="A5" s="60"/>
      <c r="B5" s="178"/>
      <c r="C5" s="179"/>
      <c r="D5" s="179"/>
      <c r="E5" s="179"/>
      <c r="F5" s="179"/>
      <c r="G5" s="179"/>
      <c r="H5" s="180"/>
      <c r="I5" s="61"/>
      <c r="L5" s="22" t="s">
        <v>127</v>
      </c>
      <c r="M5" s="23"/>
      <c r="N5" s="23"/>
      <c r="O5" s="23"/>
      <c r="P5" s="23"/>
      <c r="Q5" s="23"/>
      <c r="R5" s="23"/>
      <c r="S5" s="24"/>
    </row>
    <row r="6" spans="1:19" x14ac:dyDescent="0.3">
      <c r="A6" s="54"/>
      <c r="I6" s="55"/>
      <c r="L6" s="181" t="s">
        <v>128</v>
      </c>
      <c r="M6" s="182"/>
      <c r="N6" s="182"/>
      <c r="O6" s="182"/>
      <c r="P6" s="16"/>
      <c r="Q6" s="16" t="s">
        <v>129</v>
      </c>
      <c r="R6" s="16"/>
      <c r="S6" s="25"/>
    </row>
    <row r="7" spans="1:19" ht="16.5" customHeight="1" x14ac:dyDescent="0.3">
      <c r="A7" s="54"/>
      <c r="B7" s="19" t="s">
        <v>0</v>
      </c>
      <c r="D7" s="62">
        <v>2</v>
      </c>
      <c r="I7" s="55"/>
      <c r="L7" s="181"/>
      <c r="M7" s="182"/>
      <c r="N7" s="182"/>
      <c r="O7" s="182"/>
      <c r="P7" s="26"/>
      <c r="Q7" s="27" t="s">
        <v>130</v>
      </c>
      <c r="R7" s="16"/>
      <c r="S7" s="25"/>
    </row>
    <row r="8" spans="1:19" x14ac:dyDescent="0.3">
      <c r="A8" s="54"/>
      <c r="I8" s="55"/>
      <c r="L8" s="28"/>
      <c r="M8" s="16"/>
      <c r="N8" s="16"/>
      <c r="O8" s="16"/>
      <c r="P8" s="16"/>
      <c r="Q8" s="16"/>
      <c r="R8" s="16"/>
      <c r="S8" s="25"/>
    </row>
    <row r="9" spans="1:19" x14ac:dyDescent="0.3">
      <c r="A9" s="54"/>
      <c r="B9" s="19" t="s">
        <v>1</v>
      </c>
      <c r="D9" s="62">
        <v>31</v>
      </c>
      <c r="I9" s="55"/>
      <c r="L9" s="28" t="s">
        <v>131</v>
      </c>
      <c r="M9" s="16"/>
      <c r="N9" s="16"/>
      <c r="O9" s="16"/>
      <c r="P9" s="29"/>
      <c r="Q9" s="16" t="s">
        <v>132</v>
      </c>
      <c r="R9" s="16"/>
      <c r="S9" s="25"/>
    </row>
    <row r="10" spans="1:19" ht="8.25" customHeight="1" x14ac:dyDescent="0.3">
      <c r="A10" s="54"/>
      <c r="I10" s="55"/>
      <c r="L10" s="28"/>
      <c r="M10" s="16"/>
      <c r="N10" s="16"/>
      <c r="O10" s="16"/>
      <c r="P10" s="16"/>
      <c r="Q10" s="16"/>
      <c r="R10" s="16"/>
      <c r="S10" s="25"/>
    </row>
    <row r="11" spans="1:19" ht="18" x14ac:dyDescent="0.35">
      <c r="A11" s="54"/>
      <c r="B11" s="19" t="s">
        <v>202</v>
      </c>
      <c r="C11" s="17" t="s">
        <v>110</v>
      </c>
      <c r="D11" s="11" t="str">
        <f>INDEX(data_sv_NZ!C4:AH15,D7,D9)</f>
        <v>NDF</v>
      </c>
      <c r="E11" s="17" t="s">
        <v>101</v>
      </c>
      <c r="I11" s="55"/>
      <c r="L11" s="28"/>
      <c r="M11" s="16"/>
      <c r="N11" s="16"/>
      <c r="O11" s="16"/>
      <c r="P11" s="19" t="s">
        <v>133</v>
      </c>
      <c r="Q11" s="16" t="s">
        <v>134</v>
      </c>
      <c r="R11" s="16"/>
      <c r="S11" s="25"/>
    </row>
    <row r="12" spans="1:19" ht="8.25" customHeight="1" x14ac:dyDescent="0.3">
      <c r="A12" s="54"/>
      <c r="I12" s="55"/>
      <c r="L12" s="28"/>
      <c r="M12" s="16"/>
      <c r="N12" s="16"/>
      <c r="O12" s="16"/>
      <c r="P12" s="30"/>
      <c r="Q12" s="16"/>
      <c r="R12" s="16"/>
      <c r="S12" s="25"/>
    </row>
    <row r="13" spans="1:19" x14ac:dyDescent="0.3">
      <c r="A13" s="54"/>
      <c r="B13" s="19" t="s">
        <v>139</v>
      </c>
      <c r="D13" s="62">
        <v>1</v>
      </c>
      <c r="I13" s="55"/>
      <c r="L13" s="28"/>
      <c r="M13" s="16"/>
      <c r="N13" s="16"/>
      <c r="O13" s="16"/>
      <c r="P13" s="30" t="s">
        <v>133</v>
      </c>
      <c r="Q13" s="16" t="s">
        <v>135</v>
      </c>
      <c r="R13" s="16"/>
      <c r="S13" s="25"/>
    </row>
    <row r="14" spans="1:19" ht="8.25" customHeight="1" x14ac:dyDescent="0.3">
      <c r="A14" s="54"/>
      <c r="I14" s="55"/>
      <c r="L14" s="183" t="s">
        <v>136</v>
      </c>
      <c r="M14" s="184"/>
      <c r="N14" s="184"/>
      <c r="O14" s="184"/>
      <c r="P14" s="184"/>
      <c r="Q14" s="184"/>
      <c r="R14" s="184"/>
      <c r="S14" s="185"/>
    </row>
    <row r="15" spans="1:19" ht="18" x14ac:dyDescent="0.35">
      <c r="A15" s="54"/>
      <c r="B15" s="19" t="s">
        <v>170</v>
      </c>
      <c r="C15" s="17" t="s">
        <v>111</v>
      </c>
      <c r="D15" s="31">
        <v>3150</v>
      </c>
      <c r="E15" s="17" t="s">
        <v>101</v>
      </c>
      <c r="I15" s="55"/>
      <c r="L15" s="186"/>
      <c r="M15" s="187"/>
      <c r="N15" s="187"/>
      <c r="O15" s="187"/>
      <c r="P15" s="187"/>
      <c r="Q15" s="187"/>
      <c r="R15" s="187"/>
      <c r="S15" s="188"/>
    </row>
    <row r="16" spans="1:19" ht="8.25" customHeight="1" x14ac:dyDescent="0.3">
      <c r="A16" s="54"/>
      <c r="I16" s="55"/>
      <c r="L16" s="152" t="s">
        <v>137</v>
      </c>
      <c r="M16" s="153"/>
      <c r="N16" s="153"/>
      <c r="O16" s="153"/>
      <c r="P16" s="153"/>
      <c r="Q16" s="153"/>
      <c r="R16" s="153"/>
      <c r="S16" s="154"/>
    </row>
    <row r="17" spans="1:19" ht="18" x14ac:dyDescent="0.35">
      <c r="A17" s="54"/>
      <c r="B17" s="19" t="s">
        <v>3</v>
      </c>
      <c r="C17" s="17" t="s">
        <v>112</v>
      </c>
      <c r="D17" s="31">
        <v>250</v>
      </c>
      <c r="E17" s="17" t="s">
        <v>101</v>
      </c>
      <c r="I17" s="55"/>
      <c r="L17" s="152"/>
      <c r="M17" s="153"/>
      <c r="N17" s="153"/>
      <c r="O17" s="153"/>
      <c r="P17" s="153"/>
      <c r="Q17" s="153"/>
      <c r="R17" s="153"/>
      <c r="S17" s="154"/>
    </row>
    <row r="18" spans="1:19" ht="8.25" customHeight="1" x14ac:dyDescent="0.3">
      <c r="A18" s="54"/>
      <c r="I18" s="55"/>
      <c r="L18" s="152" t="s">
        <v>144</v>
      </c>
      <c r="M18" s="153"/>
      <c r="N18" s="153"/>
      <c r="O18" s="153"/>
      <c r="P18" s="153"/>
      <c r="Q18" s="153"/>
      <c r="R18" s="153"/>
      <c r="S18" s="154"/>
    </row>
    <row r="19" spans="1:19" x14ac:dyDescent="0.3">
      <c r="A19" s="54"/>
      <c r="B19" s="19" t="s">
        <v>27</v>
      </c>
      <c r="C19" s="17" t="s">
        <v>31</v>
      </c>
      <c r="D19" s="31">
        <v>5000</v>
      </c>
      <c r="E19" s="17" t="s">
        <v>101</v>
      </c>
      <c r="I19" s="55"/>
      <c r="L19" s="152"/>
      <c r="M19" s="153"/>
      <c r="N19" s="153"/>
      <c r="O19" s="153"/>
      <c r="P19" s="153"/>
      <c r="Q19" s="153"/>
      <c r="R19" s="153"/>
      <c r="S19" s="154"/>
    </row>
    <row r="20" spans="1:19" ht="8.25" customHeight="1" x14ac:dyDescent="0.3">
      <c r="A20" s="54"/>
      <c r="I20" s="55"/>
      <c r="L20" s="160" t="s">
        <v>145</v>
      </c>
      <c r="M20" s="161"/>
      <c r="N20" s="161"/>
      <c r="O20" s="161"/>
      <c r="P20" s="161"/>
      <c r="Q20" s="161"/>
      <c r="R20" s="161"/>
      <c r="S20" s="162"/>
    </row>
    <row r="21" spans="1:19" ht="16.5" customHeight="1" x14ac:dyDescent="0.3">
      <c r="A21" s="54"/>
      <c r="B21" s="19" t="s">
        <v>26</v>
      </c>
      <c r="C21" s="17" t="s">
        <v>32</v>
      </c>
      <c r="D21" s="31">
        <f>D19/250</f>
        <v>20</v>
      </c>
      <c r="E21" s="17" t="s">
        <v>101</v>
      </c>
      <c r="F21" s="189" t="s">
        <v>188</v>
      </c>
      <c r="G21" s="189"/>
      <c r="H21" s="189"/>
      <c r="I21" s="190"/>
      <c r="L21" s="160"/>
      <c r="M21" s="161"/>
      <c r="N21" s="161"/>
      <c r="O21" s="161"/>
      <c r="P21" s="161"/>
      <c r="Q21" s="161"/>
      <c r="R21" s="161"/>
      <c r="S21" s="162"/>
    </row>
    <row r="22" spans="1:19" ht="8.25" customHeight="1" x14ac:dyDescent="0.3">
      <c r="A22" s="54"/>
      <c r="I22" s="55"/>
      <c r="L22" s="160" t="s">
        <v>138</v>
      </c>
      <c r="M22" s="161"/>
      <c r="N22" s="161"/>
      <c r="O22" s="161"/>
      <c r="P22" s="161"/>
      <c r="Q22" s="161"/>
      <c r="R22" s="161"/>
      <c r="S22" s="162"/>
    </row>
    <row r="23" spans="1:19" x14ac:dyDescent="0.3">
      <c r="A23" s="54"/>
      <c r="B23" s="19" t="s">
        <v>33</v>
      </c>
      <c r="D23" s="62">
        <v>1</v>
      </c>
      <c r="I23" s="55"/>
      <c r="L23" s="160"/>
      <c r="M23" s="161"/>
      <c r="N23" s="161"/>
      <c r="O23" s="161"/>
      <c r="P23" s="161"/>
      <c r="Q23" s="161"/>
      <c r="R23" s="161"/>
      <c r="S23" s="162"/>
    </row>
    <row r="24" spans="1:19" ht="8.25" customHeight="1" x14ac:dyDescent="0.3">
      <c r="A24" s="54"/>
      <c r="I24" s="55"/>
      <c r="L24" s="160" t="s">
        <v>223</v>
      </c>
      <c r="M24" s="161"/>
      <c r="N24" s="161"/>
      <c r="O24" s="161"/>
      <c r="P24" s="161"/>
      <c r="Q24" s="161"/>
      <c r="R24" s="161"/>
      <c r="S24" s="162"/>
    </row>
    <row r="25" spans="1:19" ht="18" x14ac:dyDescent="0.35">
      <c r="A25" s="54"/>
      <c r="B25" s="19" t="s">
        <v>167</v>
      </c>
      <c r="C25" s="17" t="s">
        <v>118</v>
      </c>
      <c r="D25" s="31">
        <v>20</v>
      </c>
      <c r="E25" s="17" t="s">
        <v>101</v>
      </c>
      <c r="I25" s="55"/>
      <c r="L25" s="160"/>
      <c r="M25" s="161"/>
      <c r="N25" s="161"/>
      <c r="O25" s="161"/>
      <c r="P25" s="161"/>
      <c r="Q25" s="161"/>
      <c r="R25" s="161"/>
      <c r="S25" s="162"/>
    </row>
    <row r="26" spans="1:19" ht="8.25" customHeight="1" x14ac:dyDescent="0.3">
      <c r="A26" s="54"/>
      <c r="I26" s="55"/>
      <c r="L26" s="160" t="s">
        <v>142</v>
      </c>
      <c r="M26" s="161"/>
      <c r="N26" s="161"/>
      <c r="O26" s="161"/>
      <c r="P26" s="161"/>
      <c r="Q26" s="161"/>
      <c r="R26" s="161"/>
      <c r="S26" s="162"/>
    </row>
    <row r="27" spans="1:19" x14ac:dyDescent="0.3">
      <c r="A27" s="54"/>
      <c r="B27" s="19" t="s">
        <v>215</v>
      </c>
      <c r="D27" s="63">
        <v>1</v>
      </c>
      <c r="F27" s="64">
        <f>IF(D31&gt;150,2,1)</f>
        <v>1</v>
      </c>
      <c r="I27" s="55"/>
      <c r="L27" s="160"/>
      <c r="M27" s="161"/>
      <c r="N27" s="161"/>
      <c r="O27" s="161"/>
      <c r="P27" s="161"/>
      <c r="Q27" s="161"/>
      <c r="R27" s="161"/>
      <c r="S27" s="162"/>
    </row>
    <row r="28" spans="1:19" ht="8.25" customHeight="1" x14ac:dyDescent="0.3">
      <c r="A28" s="54"/>
      <c r="I28" s="55"/>
      <c r="L28" s="160" t="s">
        <v>171</v>
      </c>
      <c r="M28" s="161"/>
      <c r="N28" s="161"/>
      <c r="O28" s="161"/>
      <c r="P28" s="161"/>
      <c r="Q28" s="161"/>
      <c r="R28" s="161"/>
      <c r="S28" s="162"/>
    </row>
    <row r="29" spans="1:19" ht="16.5" customHeight="1" x14ac:dyDescent="0.3">
      <c r="A29" s="54"/>
      <c r="B29" s="19" t="s">
        <v>97</v>
      </c>
      <c r="D29" s="191" t="str">
        <f>INDEX(data_sv_NZ!C3:AH3,1,'Návrh SV po 1.7.2024'!D9)</f>
        <v>prostory výrobní, skladovací, garáže</v>
      </c>
      <c r="E29" s="191"/>
      <c r="F29" s="191"/>
      <c r="G29" s="191"/>
      <c r="H29" s="191"/>
      <c r="I29" s="55"/>
      <c r="L29" s="160"/>
      <c r="M29" s="161"/>
      <c r="N29" s="161"/>
      <c r="O29" s="161"/>
      <c r="P29" s="161"/>
      <c r="Q29" s="161"/>
      <c r="R29" s="161"/>
      <c r="S29" s="162"/>
    </row>
    <row r="30" spans="1:19" ht="8.25" customHeight="1" x14ac:dyDescent="0.3">
      <c r="A30" s="54"/>
      <c r="I30" s="55"/>
      <c r="L30" s="160"/>
      <c r="M30" s="161"/>
      <c r="N30" s="161"/>
      <c r="O30" s="161"/>
      <c r="P30" s="161"/>
      <c r="Q30" s="161"/>
      <c r="R30" s="161"/>
      <c r="S30" s="162"/>
    </row>
    <row r="31" spans="1:19" ht="18" x14ac:dyDescent="0.35">
      <c r="A31" s="54"/>
      <c r="B31" s="19" t="s">
        <v>55</v>
      </c>
      <c r="C31" s="17" t="s">
        <v>113</v>
      </c>
      <c r="D31" s="31">
        <v>150</v>
      </c>
      <c r="E31" s="17" t="s">
        <v>101</v>
      </c>
      <c r="I31" s="55"/>
      <c r="L31" s="152" t="s">
        <v>225</v>
      </c>
      <c r="M31" s="153"/>
      <c r="N31" s="153"/>
      <c r="O31" s="153"/>
      <c r="P31" s="153"/>
      <c r="Q31" s="153"/>
      <c r="R31" s="153"/>
      <c r="S31" s="154"/>
    </row>
    <row r="32" spans="1:19" ht="8.25" customHeight="1" x14ac:dyDescent="0.3">
      <c r="A32" s="54"/>
      <c r="I32" s="55"/>
      <c r="L32" s="152"/>
      <c r="M32" s="153"/>
      <c r="N32" s="153"/>
      <c r="O32" s="153"/>
      <c r="P32" s="153"/>
      <c r="Q32" s="153"/>
      <c r="R32" s="153"/>
      <c r="S32" s="154"/>
    </row>
    <row r="33" spans="1:19" ht="18" x14ac:dyDescent="0.35">
      <c r="A33" s="54"/>
      <c r="B33" s="19" t="s">
        <v>23</v>
      </c>
      <c r="C33" s="17" t="s">
        <v>114</v>
      </c>
      <c r="D33" s="31">
        <v>80</v>
      </c>
      <c r="E33" s="17" t="s">
        <v>101</v>
      </c>
      <c r="I33" s="55"/>
      <c r="L33" s="152" t="s">
        <v>226</v>
      </c>
      <c r="M33" s="153"/>
      <c r="N33" s="153"/>
      <c r="O33" s="153"/>
      <c r="P33" s="153"/>
      <c r="Q33" s="153"/>
      <c r="R33" s="153"/>
      <c r="S33" s="154"/>
    </row>
    <row r="34" spans="1:19" ht="8.25" customHeight="1" x14ac:dyDescent="0.3">
      <c r="A34" s="54"/>
      <c r="I34" s="55"/>
      <c r="L34" s="152"/>
      <c r="M34" s="153"/>
      <c r="N34" s="153"/>
      <c r="O34" s="153"/>
      <c r="P34" s="153"/>
      <c r="Q34" s="153"/>
      <c r="R34" s="153"/>
      <c r="S34" s="154"/>
    </row>
    <row r="35" spans="1:19" ht="18" customHeight="1" x14ac:dyDescent="0.35">
      <c r="A35" s="54"/>
      <c r="B35" s="19" t="s">
        <v>24</v>
      </c>
      <c r="C35" s="17" t="s">
        <v>115</v>
      </c>
      <c r="D35" s="31">
        <v>55</v>
      </c>
      <c r="E35" s="17" t="s">
        <v>101</v>
      </c>
      <c r="I35" s="55"/>
      <c r="L35" s="160" t="s">
        <v>227</v>
      </c>
      <c r="M35" s="161"/>
      <c r="N35" s="161"/>
      <c r="O35" s="161"/>
      <c r="P35" s="161"/>
      <c r="Q35" s="161"/>
      <c r="R35" s="161"/>
      <c r="S35" s="162"/>
    </row>
    <row r="36" spans="1:19" ht="8.25" customHeight="1" x14ac:dyDescent="0.3">
      <c r="A36" s="54"/>
      <c r="I36" s="55"/>
      <c r="L36" s="152" t="s">
        <v>228</v>
      </c>
      <c r="M36" s="153"/>
      <c r="N36" s="153"/>
      <c r="O36" s="153"/>
      <c r="P36" s="153"/>
      <c r="Q36" s="153"/>
      <c r="R36" s="153"/>
      <c r="S36" s="154"/>
    </row>
    <row r="37" spans="1:19" ht="18" customHeight="1" x14ac:dyDescent="0.35">
      <c r="A37" s="54"/>
      <c r="B37" s="19" t="s">
        <v>93</v>
      </c>
      <c r="C37" s="17" t="s">
        <v>116</v>
      </c>
      <c r="D37" s="31">
        <v>0</v>
      </c>
      <c r="E37" s="17" t="s">
        <v>101</v>
      </c>
      <c r="F37" s="92"/>
      <c r="I37" s="66"/>
      <c r="L37" s="152"/>
      <c r="M37" s="153"/>
      <c r="N37" s="153"/>
      <c r="O37" s="153"/>
      <c r="P37" s="153"/>
      <c r="Q37" s="153"/>
      <c r="R37" s="153"/>
      <c r="S37" s="154"/>
    </row>
    <row r="38" spans="1:19" ht="10.5" customHeight="1" x14ac:dyDescent="0.3">
      <c r="A38" s="54"/>
      <c r="I38" s="55"/>
      <c r="L38" s="160" t="s">
        <v>229</v>
      </c>
      <c r="M38" s="161"/>
      <c r="N38" s="161"/>
      <c r="O38" s="161"/>
      <c r="P38" s="161"/>
      <c r="Q38" s="161"/>
      <c r="R38" s="161"/>
      <c r="S38" s="162"/>
    </row>
    <row r="39" spans="1:19" ht="18" x14ac:dyDescent="0.35">
      <c r="A39" s="54"/>
      <c r="B39" s="19" t="s">
        <v>25</v>
      </c>
      <c r="C39" s="17" t="s">
        <v>117</v>
      </c>
      <c r="D39" s="31">
        <f>D31-D33-D35-D37</f>
        <v>15</v>
      </c>
      <c r="E39" s="17" t="s">
        <v>101</v>
      </c>
      <c r="F39" s="65"/>
      <c r="G39" s="65"/>
      <c r="H39" s="65"/>
      <c r="I39" s="55"/>
      <c r="L39" s="160"/>
      <c r="M39" s="161"/>
      <c r="N39" s="161"/>
      <c r="O39" s="161"/>
      <c r="P39" s="161"/>
      <c r="Q39" s="161"/>
      <c r="R39" s="161"/>
      <c r="S39" s="162"/>
    </row>
    <row r="40" spans="1:19" ht="8.25" customHeight="1" x14ac:dyDescent="0.3">
      <c r="A40" s="54"/>
      <c r="I40" s="55"/>
      <c r="L40" s="152" t="s">
        <v>230</v>
      </c>
      <c r="M40" s="153"/>
      <c r="N40" s="153"/>
      <c r="O40" s="153"/>
      <c r="P40" s="153"/>
      <c r="Q40" s="153"/>
      <c r="R40" s="153"/>
      <c r="S40" s="154"/>
    </row>
    <row r="41" spans="1:19" x14ac:dyDescent="0.3">
      <c r="A41" s="56" t="s">
        <v>2</v>
      </c>
      <c r="B41" s="19"/>
      <c r="I41" s="55"/>
      <c r="L41" s="152"/>
      <c r="M41" s="153"/>
      <c r="N41" s="153"/>
      <c r="O41" s="153"/>
      <c r="P41" s="153"/>
      <c r="Q41" s="153"/>
      <c r="R41" s="153"/>
      <c r="S41" s="154"/>
    </row>
    <row r="42" spans="1:19" ht="8.25" customHeight="1" x14ac:dyDescent="0.3">
      <c r="A42" s="54"/>
      <c r="I42" s="55"/>
      <c r="L42" s="152" t="s">
        <v>231</v>
      </c>
      <c r="M42" s="153"/>
      <c r="N42" s="153"/>
      <c r="O42" s="153"/>
      <c r="P42" s="153"/>
      <c r="Q42" s="153"/>
      <c r="R42" s="153"/>
      <c r="S42" s="154"/>
    </row>
    <row r="43" spans="1:19" ht="18" x14ac:dyDescent="0.35">
      <c r="A43" s="54"/>
      <c r="B43" s="19" t="s">
        <v>29</v>
      </c>
      <c r="C43" s="17" t="s">
        <v>119</v>
      </c>
      <c r="D43" s="15">
        <f>INDEX(data_sv_SZ!C21:E26,'Návrh SV po 1.7.2024'!D13,data_sv_SZ!F21)</f>
        <v>20</v>
      </c>
      <c r="E43" s="17" t="s">
        <v>101</v>
      </c>
      <c r="H43" s="18"/>
      <c r="I43" s="55"/>
      <c r="L43" s="152"/>
      <c r="M43" s="153"/>
      <c r="N43" s="153"/>
      <c r="O43" s="153"/>
      <c r="P43" s="153"/>
      <c r="Q43" s="153"/>
      <c r="R43" s="153"/>
      <c r="S43" s="154"/>
    </row>
    <row r="44" spans="1:19" x14ac:dyDescent="0.3">
      <c r="A44" s="54"/>
      <c r="I44" s="55"/>
      <c r="L44" s="152" t="s">
        <v>232</v>
      </c>
      <c r="M44" s="153"/>
      <c r="N44" s="153"/>
      <c r="O44" s="153"/>
      <c r="P44" s="153"/>
      <c r="Q44" s="153"/>
      <c r="R44" s="153"/>
      <c r="S44" s="154"/>
    </row>
    <row r="45" spans="1:19" ht="18.75" thickBot="1" x14ac:dyDescent="0.4">
      <c r="A45" s="54"/>
      <c r="B45" s="19" t="s">
        <v>30</v>
      </c>
      <c r="C45" s="70" t="s">
        <v>120</v>
      </c>
      <c r="D45" s="15">
        <f>INDEX(data_sv_SZ!C30:O35,'Návrh SV po 1.7.2024'!D13,data_sv_SZ!B37)</f>
        <v>12</v>
      </c>
      <c r="E45" s="17" t="s">
        <v>101</v>
      </c>
      <c r="F45" s="18"/>
      <c r="I45" s="55"/>
      <c r="L45" s="155" t="s">
        <v>152</v>
      </c>
      <c r="M45" s="156"/>
      <c r="N45" s="156"/>
      <c r="O45" s="156"/>
      <c r="P45" s="156"/>
      <c r="Q45" s="156"/>
      <c r="R45" s="156"/>
      <c r="S45" s="157"/>
    </row>
    <row r="46" spans="1:19" ht="8.25" customHeight="1" x14ac:dyDescent="0.3">
      <c r="A46" s="54"/>
      <c r="I46" s="55"/>
    </row>
    <row r="47" spans="1:19" ht="18" x14ac:dyDescent="0.35">
      <c r="A47" s="54"/>
      <c r="B47" s="19" t="s">
        <v>220</v>
      </c>
      <c r="C47" s="70" t="s">
        <v>221</v>
      </c>
      <c r="D47" s="15">
        <f>INDEX(data_sv_SZ!K40:L41,'Návrh SV po 1.7.2024'!D27,'Návrh SV po 1.7.2024'!F27)</f>
        <v>17</v>
      </c>
      <c r="E47" s="17" t="s">
        <v>101</v>
      </c>
      <c r="F47" s="18"/>
      <c r="I47" s="55"/>
    </row>
    <row r="48" spans="1:19" ht="8.25" customHeight="1" x14ac:dyDescent="0.3">
      <c r="A48" s="54"/>
      <c r="I48" s="55"/>
    </row>
    <row r="49" spans="1:9" ht="18" x14ac:dyDescent="0.35">
      <c r="A49" s="54"/>
      <c r="B49" s="19" t="s">
        <v>162</v>
      </c>
      <c r="C49" s="17" t="s">
        <v>222</v>
      </c>
      <c r="D49" s="15">
        <f>D47+D31</f>
        <v>167</v>
      </c>
      <c r="E49" s="17" t="s">
        <v>101</v>
      </c>
      <c r="I49" s="55"/>
    </row>
    <row r="50" spans="1:9" ht="8.25" customHeight="1" x14ac:dyDescent="0.3">
      <c r="A50" s="54"/>
      <c r="I50" s="55"/>
    </row>
    <row r="51" spans="1:9" x14ac:dyDescent="0.3">
      <c r="A51" s="54"/>
      <c r="I51" s="55"/>
    </row>
    <row r="52" spans="1:9" ht="18" x14ac:dyDescent="0.35">
      <c r="A52" s="56" t="s">
        <v>234</v>
      </c>
      <c r="B52" s="19"/>
      <c r="C52" s="17" t="s">
        <v>205</v>
      </c>
      <c r="D52" s="31" t="e">
        <f>D11+D25+(D43+D45+D47+D21)*0.71</f>
        <v>#VALUE!</v>
      </c>
      <c r="E52" s="17" t="s">
        <v>101</v>
      </c>
      <c r="I52" s="55"/>
    </row>
    <row r="53" spans="1:9" x14ac:dyDescent="0.3">
      <c r="I53" s="55"/>
    </row>
    <row r="54" spans="1:9" x14ac:dyDescent="0.3">
      <c r="B54" s="19" t="s">
        <v>235</v>
      </c>
      <c r="D54" s="31">
        <f>IF(D23=1,D15-D17-D31,D15-D17-D25-D31)</f>
        <v>2750</v>
      </c>
      <c r="I54" s="55"/>
    </row>
    <row r="55" spans="1:9" x14ac:dyDescent="0.3">
      <c r="A55" s="54"/>
      <c r="I55" s="55"/>
    </row>
    <row r="56" spans="1:9" x14ac:dyDescent="0.3">
      <c r="A56" s="54"/>
      <c r="B56" s="17" t="s">
        <v>224</v>
      </c>
      <c r="D56" s="165" t="e">
        <f>IF(F56&lt;0,"chyba v zadání","")</f>
        <v>#VALUE!</v>
      </c>
      <c r="E56" s="165"/>
      <c r="F56" s="67" t="e">
        <f>IF(OR(D23=1,D23=3),D15-D17-D31-D25-D52,D15-D17-D31-D52)</f>
        <v>#VALUE!</v>
      </c>
      <c r="G56" s="68" t="s">
        <v>233</v>
      </c>
      <c r="I56" s="55"/>
    </row>
    <row r="57" spans="1:9" x14ac:dyDescent="0.3">
      <c r="A57" s="54"/>
      <c r="I57" s="55"/>
    </row>
    <row r="58" spans="1:9" x14ac:dyDescent="0.3">
      <c r="A58" s="163" t="s">
        <v>108</v>
      </c>
      <c r="B58" s="164"/>
      <c r="C58" s="158"/>
      <c r="D58" s="158"/>
      <c r="E58" s="158"/>
      <c r="F58" s="71" t="s">
        <v>109</v>
      </c>
      <c r="G58" s="159"/>
      <c r="H58" s="159"/>
      <c r="I58" s="72"/>
    </row>
  </sheetData>
  <sheetProtection algorithmName="SHA-512" hashValue="QajrfVdMy47/O2kQTSCgoQr3FiylQjl5FSLGkXq2/Cr5FWk2vLaKYS1j+rTYC60PVBExaGDQsVjAxg1gM+3uJA==" saltValue="q3dqbVZRgXz0rSMrp0XpTA==" spinCount="100000" sheet="1" objects="1" scenarios="1"/>
  <mergeCells count="26">
    <mergeCell ref="A58:B58"/>
    <mergeCell ref="C58:E58"/>
    <mergeCell ref="G58:H58"/>
    <mergeCell ref="L28:S30"/>
    <mergeCell ref="D29:H29"/>
    <mergeCell ref="L31:S32"/>
    <mergeCell ref="L33:S34"/>
    <mergeCell ref="L35:S35"/>
    <mergeCell ref="L36:S37"/>
    <mergeCell ref="L38:S39"/>
    <mergeCell ref="L40:S41"/>
    <mergeCell ref="L42:S43"/>
    <mergeCell ref="L44:S45"/>
    <mergeCell ref="D56:E56"/>
    <mergeCell ref="L26:S27"/>
    <mergeCell ref="A1:I1"/>
    <mergeCell ref="L2:S4"/>
    <mergeCell ref="B5:H5"/>
    <mergeCell ref="L6:O7"/>
    <mergeCell ref="L14:S15"/>
    <mergeCell ref="L16:S17"/>
    <mergeCell ref="L18:S19"/>
    <mergeCell ref="L20:S21"/>
    <mergeCell ref="F21:I21"/>
    <mergeCell ref="L22:S23"/>
    <mergeCell ref="L24:S25"/>
  </mergeCells>
  <conditionalFormatting sqref="B5 D11 D15 D17 D19 D21 D25 D29 D31 D33 D35 D37 D39 D43 D45 D47 D49">
    <cfRule type="cellIs" dxfId="7" priority="4" stopIfTrue="1" operator="equal">
      <formula>""</formula>
    </cfRule>
  </conditionalFormatting>
  <conditionalFormatting sqref="D52">
    <cfRule type="cellIs" dxfId="6" priority="3" stopIfTrue="1" operator="equal">
      <formula>""</formula>
    </cfRule>
  </conditionalFormatting>
  <conditionalFormatting sqref="D54">
    <cfRule type="cellIs" dxfId="5" priority="1" stopIfTrue="1" operator="equal">
      <formula>""</formula>
    </cfRule>
  </conditionalFormatting>
  <conditionalFormatting sqref="D56:E56">
    <cfRule type="cellIs" dxfId="4" priority="2" operator="equal">
      <formula>"chyba v zadání"</formula>
    </cfRule>
  </conditionalFormatting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&amp;LVýpočetní pomůcka ČKAIT</oddHeader>
    <oddFooter>&amp;LTS ČKAIT č. 01&amp;C1. vydání&amp;R2017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7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6</xdr:col>
                    <xdr:colOff>552450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9525</xdr:rowOff>
                  </from>
                  <to>
                    <xdr:col>6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Drop Down 5">
              <controlPr defaultSize="0" autoLine="0" autoPict="0">
                <anchor moveWithCells="1">
                  <from>
                    <xdr:col>15</xdr:col>
                    <xdr:colOff>19050</xdr:colOff>
                    <xdr:row>5</xdr:row>
                    <xdr:rowOff>19050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Drop Down 6">
              <controlPr defaultSize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7DAB-C3E3-4AB8-AA49-EFC4A096F7CE}">
  <sheetPr codeName="List5">
    <pageSetUpPr fitToPage="1"/>
  </sheetPr>
  <dimension ref="A1:S68"/>
  <sheetViews>
    <sheetView tabSelected="1" topLeftCell="A19" zoomScaleNormal="100" workbookViewId="0">
      <selection activeCell="K48" sqref="K48"/>
    </sheetView>
  </sheetViews>
  <sheetFormatPr defaultColWidth="9.28515625" defaultRowHeight="16.5" x14ac:dyDescent="0.3"/>
  <cols>
    <col min="1" max="1" width="4.42578125" style="17" customWidth="1"/>
    <col min="2" max="2" width="53.28515625" style="17" customWidth="1"/>
    <col min="3" max="3" width="19.42578125" style="17" bestFit="1" customWidth="1"/>
    <col min="4" max="4" width="9.7109375" style="18" bestFit="1" customWidth="1"/>
    <col min="5" max="7" width="9.28515625" style="17"/>
    <col min="8" max="8" width="7.28515625" style="17" customWidth="1"/>
    <col min="9" max="9" width="4.42578125" style="17" customWidth="1"/>
    <col min="10" max="16384" width="9.28515625" style="17"/>
  </cols>
  <sheetData>
    <row r="1" spans="1:19" s="16" customFormat="1" ht="19.5" customHeight="1" thickBot="1" x14ac:dyDescent="0.35">
      <c r="A1" s="166" t="s">
        <v>126</v>
      </c>
      <c r="B1" s="167"/>
      <c r="C1" s="167"/>
      <c r="D1" s="167"/>
      <c r="E1" s="167"/>
      <c r="F1" s="167"/>
      <c r="G1" s="167"/>
      <c r="H1" s="167"/>
      <c r="I1" s="168"/>
    </row>
    <row r="2" spans="1:19" ht="16.5" customHeight="1" x14ac:dyDescent="0.3">
      <c r="A2" s="54"/>
      <c r="I2" s="55"/>
      <c r="L2" s="169" t="s">
        <v>154</v>
      </c>
      <c r="M2" s="170"/>
      <c r="N2" s="170"/>
      <c r="O2" s="170"/>
      <c r="P2" s="170"/>
      <c r="Q2" s="170"/>
      <c r="R2" s="170"/>
      <c r="S2" s="171"/>
    </row>
    <row r="3" spans="1:19" s="20" customFormat="1" ht="15.75" customHeight="1" x14ac:dyDescent="0.25">
      <c r="A3" s="56" t="s">
        <v>100</v>
      </c>
      <c r="B3" s="19"/>
      <c r="C3" s="32"/>
      <c r="I3" s="57"/>
      <c r="L3" s="172"/>
      <c r="M3" s="173"/>
      <c r="N3" s="173"/>
      <c r="O3" s="173"/>
      <c r="P3" s="173"/>
      <c r="Q3" s="173"/>
      <c r="R3" s="173"/>
      <c r="S3" s="174"/>
    </row>
    <row r="4" spans="1:19" s="16" customFormat="1" ht="3.75" customHeight="1" thickBot="1" x14ac:dyDescent="0.3">
      <c r="A4" s="58"/>
      <c r="I4" s="59"/>
      <c r="L4" s="175"/>
      <c r="M4" s="176"/>
      <c r="N4" s="176"/>
      <c r="O4" s="176"/>
      <c r="P4" s="176"/>
      <c r="Q4" s="176"/>
      <c r="R4" s="176"/>
      <c r="S4" s="177"/>
    </row>
    <row r="5" spans="1:19" s="21" customFormat="1" ht="18.75" x14ac:dyDescent="0.25">
      <c r="A5" s="60"/>
      <c r="B5" s="178"/>
      <c r="C5" s="179"/>
      <c r="D5" s="179"/>
      <c r="E5" s="179"/>
      <c r="F5" s="179"/>
      <c r="G5" s="179"/>
      <c r="H5" s="180"/>
      <c r="I5" s="61"/>
      <c r="L5" s="33" t="s">
        <v>127</v>
      </c>
      <c r="M5" s="16"/>
      <c r="N5" s="16"/>
      <c r="O5" s="16"/>
      <c r="P5" s="16"/>
      <c r="Q5" s="16"/>
      <c r="R5" s="16"/>
      <c r="S5" s="25"/>
    </row>
    <row r="6" spans="1:19" x14ac:dyDescent="0.3">
      <c r="A6" s="54"/>
      <c r="I6" s="55"/>
      <c r="L6" s="181" t="s">
        <v>128</v>
      </c>
      <c r="M6" s="182"/>
      <c r="N6" s="182"/>
      <c r="O6" s="182"/>
      <c r="P6" s="16"/>
      <c r="Q6" s="16" t="s">
        <v>129</v>
      </c>
      <c r="R6" s="16"/>
      <c r="S6" s="25"/>
    </row>
    <row r="7" spans="1:19" ht="16.5" customHeight="1" x14ac:dyDescent="0.3">
      <c r="A7" s="54"/>
      <c r="B7" s="19" t="s">
        <v>0</v>
      </c>
      <c r="D7" s="62">
        <v>2</v>
      </c>
      <c r="I7" s="55"/>
      <c r="L7" s="181"/>
      <c r="M7" s="182"/>
      <c r="N7" s="182"/>
      <c r="O7" s="182"/>
      <c r="P7" s="26"/>
      <c r="Q7" s="27" t="s">
        <v>130</v>
      </c>
      <c r="R7" s="16"/>
      <c r="S7" s="25"/>
    </row>
    <row r="8" spans="1:19" x14ac:dyDescent="0.3">
      <c r="A8" s="54"/>
      <c r="I8" s="55"/>
      <c r="L8" s="28"/>
      <c r="M8" s="16"/>
      <c r="N8" s="16"/>
      <c r="O8" s="16"/>
      <c r="P8" s="16"/>
      <c r="Q8" s="16"/>
      <c r="R8" s="16"/>
      <c r="S8" s="25"/>
    </row>
    <row r="9" spans="1:19" x14ac:dyDescent="0.3">
      <c r="A9" s="54"/>
      <c r="B9" s="19" t="s">
        <v>1</v>
      </c>
      <c r="D9" s="62">
        <v>1</v>
      </c>
      <c r="I9" s="55"/>
      <c r="L9" s="28" t="s">
        <v>131</v>
      </c>
      <c r="M9" s="16"/>
      <c r="N9" s="16"/>
      <c r="O9" s="16"/>
      <c r="P9" s="29"/>
      <c r="Q9" s="16" t="s">
        <v>132</v>
      </c>
      <c r="R9" s="16"/>
      <c r="S9" s="25"/>
    </row>
    <row r="10" spans="1:19" ht="8.25" customHeight="1" x14ac:dyDescent="0.3">
      <c r="A10" s="54"/>
      <c r="I10" s="55"/>
      <c r="L10" s="28"/>
      <c r="M10" s="16"/>
      <c r="N10" s="16"/>
      <c r="O10" s="16"/>
      <c r="P10" s="16"/>
      <c r="Q10" s="16"/>
      <c r="R10" s="16"/>
      <c r="S10" s="25"/>
    </row>
    <row r="11" spans="1:19" ht="18" x14ac:dyDescent="0.35">
      <c r="A11" s="54"/>
      <c r="B11" s="19" t="s">
        <v>202</v>
      </c>
      <c r="C11" s="17" t="s">
        <v>110</v>
      </c>
      <c r="D11" s="11">
        <f>INDEX(data_sv_NZ!C4:AH15,'Posouzení SV po 1.7.2024'!D7,'Posouzení SV po 1.7.2024'!D9)</f>
        <v>2500</v>
      </c>
      <c r="E11" s="17" t="s">
        <v>101</v>
      </c>
      <c r="I11" s="55"/>
      <c r="L11" s="28"/>
      <c r="M11" s="16"/>
      <c r="N11" s="16"/>
      <c r="O11" s="16"/>
      <c r="P11" s="19" t="s">
        <v>133</v>
      </c>
      <c r="Q11" s="16" t="s">
        <v>134</v>
      </c>
      <c r="R11" s="16"/>
      <c r="S11" s="25"/>
    </row>
    <row r="12" spans="1:19" ht="8.25" customHeight="1" x14ac:dyDescent="0.3">
      <c r="A12" s="54"/>
      <c r="I12" s="55"/>
      <c r="L12" s="28"/>
      <c r="M12" s="16"/>
      <c r="N12" s="16"/>
      <c r="O12" s="16"/>
      <c r="P12" s="30"/>
      <c r="Q12" s="16"/>
      <c r="R12" s="16"/>
      <c r="S12" s="25"/>
    </row>
    <row r="13" spans="1:19" ht="18" customHeight="1" x14ac:dyDescent="0.35">
      <c r="A13" s="54"/>
      <c r="B13" s="19" t="s">
        <v>203</v>
      </c>
      <c r="C13" s="17" t="s">
        <v>204</v>
      </c>
      <c r="D13" s="31">
        <v>2750</v>
      </c>
      <c r="E13" s="17" t="s">
        <v>101</v>
      </c>
      <c r="F13" s="194" t="str">
        <f>IF(D13&lt;D11,"Návrh nevyhovuje požadavku právního předpisu!!!","")</f>
        <v/>
      </c>
      <c r="G13" s="194"/>
      <c r="H13" s="194"/>
      <c r="I13" s="195"/>
      <c r="L13" s="28"/>
      <c r="M13" s="16"/>
      <c r="N13" s="16"/>
      <c r="O13" s="16"/>
      <c r="P13" s="30" t="s">
        <v>133</v>
      </c>
      <c r="Q13" s="16" t="s">
        <v>135</v>
      </c>
      <c r="R13" s="16"/>
      <c r="S13" s="25"/>
    </row>
    <row r="14" spans="1:19" ht="8.25" customHeight="1" x14ac:dyDescent="0.3">
      <c r="A14" s="54"/>
      <c r="F14" s="194"/>
      <c r="G14" s="194"/>
      <c r="H14" s="194"/>
      <c r="I14" s="195"/>
      <c r="L14" s="183" t="s">
        <v>136</v>
      </c>
      <c r="M14" s="184"/>
      <c r="N14" s="184"/>
      <c r="O14" s="184"/>
      <c r="P14" s="184"/>
      <c r="Q14" s="184"/>
      <c r="R14" s="184"/>
      <c r="S14" s="185"/>
    </row>
    <row r="15" spans="1:19" x14ac:dyDescent="0.3">
      <c r="A15" s="54"/>
      <c r="B15" s="19" t="s">
        <v>139</v>
      </c>
      <c r="D15" s="62">
        <v>1</v>
      </c>
      <c r="I15" s="55"/>
      <c r="L15" s="186"/>
      <c r="M15" s="187"/>
      <c r="N15" s="187"/>
      <c r="O15" s="187"/>
      <c r="P15" s="187"/>
      <c r="Q15" s="187"/>
      <c r="R15" s="187"/>
      <c r="S15" s="188"/>
    </row>
    <row r="16" spans="1:19" ht="8.25" customHeight="1" x14ac:dyDescent="0.3">
      <c r="A16" s="54"/>
      <c r="I16" s="55"/>
      <c r="L16" s="152" t="s">
        <v>137</v>
      </c>
      <c r="M16" s="153"/>
      <c r="N16" s="153"/>
      <c r="O16" s="153"/>
      <c r="P16" s="153"/>
      <c r="Q16" s="153"/>
      <c r="R16" s="153"/>
      <c r="S16" s="154"/>
    </row>
    <row r="17" spans="1:19" ht="18" x14ac:dyDescent="0.35">
      <c r="A17" s="54"/>
      <c r="B17" s="19" t="s">
        <v>28</v>
      </c>
      <c r="C17" s="17" t="s">
        <v>111</v>
      </c>
      <c r="D17" s="31">
        <v>3250</v>
      </c>
      <c r="E17" s="17" t="s">
        <v>101</v>
      </c>
      <c r="I17" s="55"/>
      <c r="L17" s="152"/>
      <c r="M17" s="153"/>
      <c r="N17" s="153"/>
      <c r="O17" s="153"/>
      <c r="P17" s="153"/>
      <c r="Q17" s="153"/>
      <c r="R17" s="153"/>
      <c r="S17" s="154"/>
    </row>
    <row r="18" spans="1:19" ht="8.25" customHeight="1" x14ac:dyDescent="0.3">
      <c r="A18" s="54"/>
      <c r="I18" s="55"/>
      <c r="L18" s="152" t="s">
        <v>144</v>
      </c>
      <c r="M18" s="153"/>
      <c r="N18" s="153"/>
      <c r="O18" s="153"/>
      <c r="P18" s="153"/>
      <c r="Q18" s="153"/>
      <c r="R18" s="153"/>
      <c r="S18" s="154"/>
    </row>
    <row r="19" spans="1:19" ht="18" x14ac:dyDescent="0.35">
      <c r="A19" s="54"/>
      <c r="B19" s="19" t="s">
        <v>3</v>
      </c>
      <c r="C19" s="17" t="s">
        <v>112</v>
      </c>
      <c r="D19" s="31">
        <v>200</v>
      </c>
      <c r="E19" s="17" t="s">
        <v>101</v>
      </c>
      <c r="I19" s="55"/>
      <c r="L19" s="152"/>
      <c r="M19" s="153"/>
      <c r="N19" s="153"/>
      <c r="O19" s="153"/>
      <c r="P19" s="153"/>
      <c r="Q19" s="153"/>
      <c r="R19" s="153"/>
      <c r="S19" s="154"/>
    </row>
    <row r="20" spans="1:19" ht="8.25" customHeight="1" x14ac:dyDescent="0.3">
      <c r="A20" s="54"/>
      <c r="I20" s="55"/>
      <c r="L20" s="160" t="s">
        <v>145</v>
      </c>
      <c r="M20" s="161"/>
      <c r="N20" s="161"/>
      <c r="O20" s="161"/>
      <c r="P20" s="161"/>
      <c r="Q20" s="161"/>
      <c r="R20" s="161"/>
      <c r="S20" s="162"/>
    </row>
    <row r="21" spans="1:19" ht="16.5" customHeight="1" x14ac:dyDescent="0.3">
      <c r="A21" s="54"/>
      <c r="B21" s="19" t="s">
        <v>27</v>
      </c>
      <c r="C21" s="17" t="s">
        <v>31</v>
      </c>
      <c r="D21" s="31">
        <v>5000</v>
      </c>
      <c r="E21" s="17" t="s">
        <v>101</v>
      </c>
      <c r="I21" s="55"/>
      <c r="L21" s="160"/>
      <c r="M21" s="161"/>
      <c r="N21" s="161"/>
      <c r="O21" s="161"/>
      <c r="P21" s="161"/>
      <c r="Q21" s="161"/>
      <c r="R21" s="161"/>
      <c r="S21" s="162"/>
    </row>
    <row r="22" spans="1:19" ht="8.25" customHeight="1" x14ac:dyDescent="0.3">
      <c r="A22" s="54"/>
      <c r="I22" s="55"/>
      <c r="L22" s="160" t="s">
        <v>140</v>
      </c>
      <c r="M22" s="161"/>
      <c r="N22" s="161"/>
      <c r="O22" s="161"/>
      <c r="P22" s="161"/>
      <c r="Q22" s="161"/>
      <c r="R22" s="161"/>
      <c r="S22" s="162"/>
    </row>
    <row r="23" spans="1:19" x14ac:dyDescent="0.3">
      <c r="A23" s="54"/>
      <c r="B23" s="19" t="s">
        <v>26</v>
      </c>
      <c r="C23" s="17" t="s">
        <v>32</v>
      </c>
      <c r="D23" s="31">
        <f>D21/250</f>
        <v>20</v>
      </c>
      <c r="E23" s="17" t="s">
        <v>101</v>
      </c>
      <c r="F23" s="189" t="s">
        <v>102</v>
      </c>
      <c r="G23" s="189"/>
      <c r="H23" s="189"/>
      <c r="I23" s="190"/>
      <c r="L23" s="160"/>
      <c r="M23" s="161"/>
      <c r="N23" s="161"/>
      <c r="O23" s="161"/>
      <c r="P23" s="161"/>
      <c r="Q23" s="161"/>
      <c r="R23" s="161"/>
      <c r="S23" s="162"/>
    </row>
    <row r="24" spans="1:19" ht="8.25" customHeight="1" x14ac:dyDescent="0.3">
      <c r="A24" s="54"/>
      <c r="I24" s="55"/>
      <c r="L24" s="160" t="s">
        <v>138</v>
      </c>
      <c r="M24" s="161"/>
      <c r="N24" s="161"/>
      <c r="O24" s="161"/>
      <c r="P24" s="161"/>
      <c r="Q24" s="161"/>
      <c r="R24" s="161"/>
      <c r="S24" s="162"/>
    </row>
    <row r="25" spans="1:19" x14ac:dyDescent="0.3">
      <c r="A25" s="54"/>
      <c r="B25" s="19" t="s">
        <v>56</v>
      </c>
      <c r="D25" s="63">
        <v>1</v>
      </c>
      <c r="I25" s="55"/>
      <c r="L25" s="160"/>
      <c r="M25" s="161"/>
      <c r="N25" s="161"/>
      <c r="O25" s="161"/>
      <c r="P25" s="161"/>
      <c r="Q25" s="161"/>
      <c r="R25" s="161"/>
      <c r="S25" s="162"/>
    </row>
    <row r="26" spans="1:19" ht="8.25" customHeight="1" x14ac:dyDescent="0.3">
      <c r="A26" s="54"/>
      <c r="I26" s="55"/>
      <c r="L26" s="160" t="s">
        <v>141</v>
      </c>
      <c r="M26" s="161"/>
      <c r="N26" s="161"/>
      <c r="O26" s="161"/>
      <c r="P26" s="161"/>
      <c r="Q26" s="161"/>
      <c r="R26" s="161"/>
      <c r="S26" s="162"/>
    </row>
    <row r="27" spans="1:19" x14ac:dyDescent="0.3">
      <c r="A27" s="54"/>
      <c r="B27" s="19" t="s">
        <v>57</v>
      </c>
      <c r="D27" s="62">
        <v>1</v>
      </c>
      <c r="I27" s="55"/>
      <c r="L27" s="160"/>
      <c r="M27" s="161"/>
      <c r="N27" s="161"/>
      <c r="O27" s="161"/>
      <c r="P27" s="161"/>
      <c r="Q27" s="161"/>
      <c r="R27" s="161"/>
      <c r="S27" s="162"/>
    </row>
    <row r="28" spans="1:19" ht="8.25" customHeight="1" x14ac:dyDescent="0.3">
      <c r="A28" s="54"/>
      <c r="I28" s="55"/>
      <c r="L28" s="160" t="s">
        <v>142</v>
      </c>
      <c r="M28" s="161"/>
      <c r="N28" s="161"/>
      <c r="O28" s="161"/>
      <c r="P28" s="161"/>
      <c r="Q28" s="161"/>
      <c r="R28" s="161"/>
      <c r="S28" s="162"/>
    </row>
    <row r="29" spans="1:19" ht="16.5" customHeight="1" x14ac:dyDescent="0.3">
      <c r="A29" s="54"/>
      <c r="B29" s="19" t="s">
        <v>97</v>
      </c>
      <c r="D29" s="191" t="str">
        <f>INDEX(data_sv_SZ!C3:Z3,1,'Posouzení SV po 1.7.2024'!D9)</f>
        <v>místnost pro pobyt osob</v>
      </c>
      <c r="E29" s="191"/>
      <c r="F29" s="191"/>
      <c r="G29" s="191"/>
      <c r="H29" s="191"/>
      <c r="I29" s="55"/>
      <c r="L29" s="160"/>
      <c r="M29" s="161"/>
      <c r="N29" s="161"/>
      <c r="O29" s="161"/>
      <c r="P29" s="161"/>
      <c r="Q29" s="161"/>
      <c r="R29" s="161"/>
      <c r="S29" s="162"/>
    </row>
    <row r="30" spans="1:19" ht="8.25" customHeight="1" x14ac:dyDescent="0.3">
      <c r="A30" s="54"/>
      <c r="I30" s="55"/>
      <c r="L30" s="160" t="s">
        <v>143</v>
      </c>
      <c r="M30" s="161"/>
      <c r="N30" s="161"/>
      <c r="O30" s="161"/>
      <c r="P30" s="161"/>
      <c r="Q30" s="161"/>
      <c r="R30" s="161"/>
      <c r="S30" s="162"/>
    </row>
    <row r="31" spans="1:19" ht="18" x14ac:dyDescent="0.35">
      <c r="A31" s="54"/>
      <c r="B31" s="19" t="s">
        <v>55</v>
      </c>
      <c r="C31" s="17" t="s">
        <v>113</v>
      </c>
      <c r="D31" s="31">
        <v>150</v>
      </c>
      <c r="E31" s="17" t="s">
        <v>101</v>
      </c>
      <c r="I31" s="55"/>
      <c r="L31" s="160"/>
      <c r="M31" s="161"/>
      <c r="N31" s="161"/>
      <c r="O31" s="161"/>
      <c r="P31" s="161"/>
      <c r="Q31" s="161"/>
      <c r="R31" s="161"/>
      <c r="S31" s="162"/>
    </row>
    <row r="32" spans="1:19" ht="8.25" customHeight="1" x14ac:dyDescent="0.3">
      <c r="A32" s="54"/>
      <c r="I32" s="55"/>
      <c r="L32" s="160"/>
      <c r="M32" s="161"/>
      <c r="N32" s="161"/>
      <c r="O32" s="161"/>
      <c r="P32" s="161"/>
      <c r="Q32" s="161"/>
      <c r="R32" s="161"/>
      <c r="S32" s="162"/>
    </row>
    <row r="33" spans="1:19" ht="18" x14ac:dyDescent="0.35">
      <c r="A33" s="54"/>
      <c r="B33" s="19" t="s">
        <v>23</v>
      </c>
      <c r="C33" s="17" t="s">
        <v>114</v>
      </c>
      <c r="D33" s="31">
        <v>80</v>
      </c>
      <c r="E33" s="17" t="s">
        <v>101</v>
      </c>
      <c r="I33" s="55"/>
      <c r="L33" s="152" t="s">
        <v>146</v>
      </c>
      <c r="M33" s="153"/>
      <c r="N33" s="153"/>
      <c r="O33" s="153"/>
      <c r="P33" s="153"/>
      <c r="Q33" s="153"/>
      <c r="R33" s="153"/>
      <c r="S33" s="154"/>
    </row>
    <row r="34" spans="1:19" ht="8.25" customHeight="1" x14ac:dyDescent="0.3">
      <c r="A34" s="54"/>
      <c r="I34" s="55"/>
      <c r="L34" s="152"/>
      <c r="M34" s="153"/>
      <c r="N34" s="153"/>
      <c r="O34" s="153"/>
      <c r="P34" s="153"/>
      <c r="Q34" s="153"/>
      <c r="R34" s="153"/>
      <c r="S34" s="154"/>
    </row>
    <row r="35" spans="1:19" ht="18" x14ac:dyDescent="0.35">
      <c r="A35" s="54"/>
      <c r="B35" s="19" t="s">
        <v>24</v>
      </c>
      <c r="C35" s="17" t="s">
        <v>115</v>
      </c>
      <c r="D35" s="31">
        <v>55</v>
      </c>
      <c r="E35" s="17" t="s">
        <v>101</v>
      </c>
      <c r="I35" s="55"/>
      <c r="L35" s="152" t="s">
        <v>147</v>
      </c>
      <c r="M35" s="153"/>
      <c r="N35" s="153"/>
      <c r="O35" s="153"/>
      <c r="P35" s="153"/>
      <c r="Q35" s="153"/>
      <c r="R35" s="153"/>
      <c r="S35" s="154"/>
    </row>
    <row r="36" spans="1:19" ht="8.25" customHeight="1" x14ac:dyDescent="0.3">
      <c r="A36" s="54"/>
      <c r="I36" s="55"/>
      <c r="L36" s="152"/>
      <c r="M36" s="153"/>
      <c r="N36" s="153"/>
      <c r="O36" s="153"/>
      <c r="P36" s="153"/>
      <c r="Q36" s="153"/>
      <c r="R36" s="153"/>
      <c r="S36" s="154"/>
    </row>
    <row r="37" spans="1:19" ht="18" customHeight="1" x14ac:dyDescent="0.35">
      <c r="A37" s="54"/>
      <c r="B37" s="19" t="s">
        <v>93</v>
      </c>
      <c r="C37" s="17" t="s">
        <v>116</v>
      </c>
      <c r="D37" s="31">
        <v>0</v>
      </c>
      <c r="E37" s="17" t="s">
        <v>101</v>
      </c>
      <c r="F37" s="64">
        <f>INDEX(data_sv_SZ!C48:E51,'Posouzení SV po 1.7.2024'!D27,data_sv_SZ!F47)</f>
        <v>5</v>
      </c>
      <c r="I37" s="55"/>
      <c r="L37" s="160" t="s">
        <v>148</v>
      </c>
      <c r="M37" s="161"/>
      <c r="N37" s="161"/>
      <c r="O37" s="161"/>
      <c r="P37" s="161"/>
      <c r="Q37" s="161"/>
      <c r="R37" s="161"/>
      <c r="S37" s="162"/>
    </row>
    <row r="38" spans="1:19" ht="8.25" customHeight="1" x14ac:dyDescent="0.3">
      <c r="A38" s="54"/>
      <c r="I38" s="55"/>
      <c r="L38" s="160"/>
      <c r="M38" s="161"/>
      <c r="N38" s="161"/>
      <c r="O38" s="161"/>
      <c r="P38" s="161"/>
      <c r="Q38" s="161"/>
      <c r="R38" s="161"/>
      <c r="S38" s="162"/>
    </row>
    <row r="39" spans="1:19" ht="18" x14ac:dyDescent="0.35">
      <c r="A39" s="54"/>
      <c r="B39" s="19" t="s">
        <v>25</v>
      </c>
      <c r="C39" s="17" t="s">
        <v>117</v>
      </c>
      <c r="D39" s="31">
        <f>D31-D33-D35-D37</f>
        <v>15</v>
      </c>
      <c r="E39" s="17" t="s">
        <v>101</v>
      </c>
      <c r="F39" s="65"/>
      <c r="G39" s="65"/>
      <c r="H39" s="65"/>
      <c r="I39" s="66"/>
      <c r="L39" s="160"/>
      <c r="M39" s="161"/>
      <c r="N39" s="161"/>
      <c r="O39" s="161"/>
      <c r="P39" s="161"/>
      <c r="Q39" s="161"/>
      <c r="R39" s="161"/>
      <c r="S39" s="162"/>
    </row>
    <row r="40" spans="1:19" ht="8.25" customHeight="1" x14ac:dyDescent="0.3">
      <c r="A40" s="54"/>
      <c r="I40" s="55"/>
      <c r="L40" s="152" t="s">
        <v>149</v>
      </c>
      <c r="M40" s="153"/>
      <c r="N40" s="153"/>
      <c r="O40" s="153"/>
      <c r="P40" s="153"/>
      <c r="Q40" s="153"/>
      <c r="R40" s="153"/>
      <c r="S40" s="154"/>
    </row>
    <row r="41" spans="1:19" x14ac:dyDescent="0.3">
      <c r="A41" s="54"/>
      <c r="B41" s="19" t="s">
        <v>33</v>
      </c>
      <c r="D41" s="62">
        <v>3</v>
      </c>
      <c r="I41" s="55"/>
      <c r="L41" s="152"/>
      <c r="M41" s="153"/>
      <c r="N41" s="153"/>
      <c r="O41" s="153"/>
      <c r="P41" s="153"/>
      <c r="Q41" s="153"/>
      <c r="R41" s="153"/>
      <c r="S41" s="154"/>
    </row>
    <row r="42" spans="1:19" ht="8.25" customHeight="1" x14ac:dyDescent="0.3">
      <c r="A42" s="54"/>
      <c r="I42" s="55"/>
      <c r="L42" s="152" t="s">
        <v>150</v>
      </c>
      <c r="M42" s="153"/>
      <c r="N42" s="153"/>
      <c r="O42" s="153"/>
      <c r="P42" s="153"/>
      <c r="Q42" s="153"/>
      <c r="R42" s="153"/>
      <c r="S42" s="154"/>
    </row>
    <row r="43" spans="1:19" ht="18" x14ac:dyDescent="0.35">
      <c r="A43" s="54"/>
      <c r="B43" s="19" t="s">
        <v>167</v>
      </c>
      <c r="C43" s="17" t="s">
        <v>118</v>
      </c>
      <c r="D43" s="31">
        <v>150</v>
      </c>
      <c r="E43" s="17" t="s">
        <v>101</v>
      </c>
      <c r="I43" s="55"/>
      <c r="L43" s="152"/>
      <c r="M43" s="153"/>
      <c r="N43" s="153"/>
      <c r="O43" s="153"/>
      <c r="P43" s="153"/>
      <c r="Q43" s="153"/>
      <c r="R43" s="153"/>
      <c r="S43" s="154"/>
    </row>
    <row r="44" spans="1:19" x14ac:dyDescent="0.3">
      <c r="A44" s="54"/>
      <c r="I44" s="55"/>
      <c r="L44" s="34" t="s">
        <v>151</v>
      </c>
      <c r="M44" s="35"/>
      <c r="N44" s="35"/>
      <c r="O44" s="35"/>
      <c r="P44" s="35"/>
      <c r="Q44" s="35"/>
      <c r="R44" s="35"/>
      <c r="S44" s="36"/>
    </row>
    <row r="45" spans="1:19" x14ac:dyDescent="0.3">
      <c r="A45" s="56" t="s">
        <v>2</v>
      </c>
      <c r="B45" s="19"/>
      <c r="D45" s="165" t="str">
        <f>IF(D41=1,IF(D17=D13+D19+D31,"","chyba v zadání"),IF(D17=D13+D19+D31+D43,"","chyba v zadání"))</f>
        <v/>
      </c>
      <c r="E45" s="165"/>
      <c r="F45" s="68">
        <f>IF(D41=1,D17-D13-D19-D31,D17-D13-D19-D31-D43)</f>
        <v>0</v>
      </c>
      <c r="G45" s="68" t="s">
        <v>168</v>
      </c>
      <c r="H45" s="69"/>
      <c r="I45" s="55"/>
      <c r="L45" s="152" t="s">
        <v>153</v>
      </c>
      <c r="M45" s="153"/>
      <c r="N45" s="153"/>
      <c r="O45" s="153"/>
      <c r="P45" s="153"/>
      <c r="Q45" s="153"/>
      <c r="R45" s="153"/>
      <c r="S45" s="154"/>
    </row>
    <row r="46" spans="1:19" ht="8.25" customHeight="1" thickBot="1" x14ac:dyDescent="0.35">
      <c r="A46" s="54"/>
      <c r="I46" s="55"/>
      <c r="L46" s="155" t="s">
        <v>152</v>
      </c>
      <c r="M46" s="156"/>
      <c r="N46" s="156"/>
      <c r="O46" s="156"/>
      <c r="P46" s="156"/>
      <c r="Q46" s="156"/>
      <c r="R46" s="156"/>
      <c r="S46" s="157"/>
    </row>
    <row r="47" spans="1:19" ht="18" x14ac:dyDescent="0.35">
      <c r="A47" s="54"/>
      <c r="B47" s="19" t="s">
        <v>29</v>
      </c>
      <c r="C47" s="17" t="s">
        <v>119</v>
      </c>
      <c r="D47" s="15">
        <f>INDEX(data_sv_SZ!C21:E26,'Posouzení SV po 1.7.2024'!D15,data_sv_SZ!F21)</f>
        <v>20</v>
      </c>
      <c r="E47" s="17" t="s">
        <v>101</v>
      </c>
      <c r="H47" s="18"/>
      <c r="I47" s="55"/>
    </row>
    <row r="48" spans="1:19" ht="8.25" customHeight="1" x14ac:dyDescent="0.3">
      <c r="A48" s="54"/>
      <c r="I48" s="55"/>
    </row>
    <row r="49" spans="1:10" ht="18" x14ac:dyDescent="0.35">
      <c r="A49" s="54"/>
      <c r="B49" s="19" t="s">
        <v>30</v>
      </c>
      <c r="C49" s="70" t="s">
        <v>120</v>
      </c>
      <c r="D49" s="15">
        <f>INDEX(data_sv_SZ!C30:O35,'Posouzení SV po 1.7.2024'!D15,data_sv_SZ!B36)</f>
        <v>11</v>
      </c>
      <c r="E49" s="17" t="s">
        <v>101</v>
      </c>
      <c r="F49" s="18"/>
      <c r="I49" s="55"/>
    </row>
    <row r="50" spans="1:10" ht="8.25" customHeight="1" x14ac:dyDescent="0.3">
      <c r="A50" s="54"/>
      <c r="I50" s="55"/>
    </row>
    <row r="51" spans="1:10" ht="18" x14ac:dyDescent="0.35">
      <c r="A51" s="54"/>
      <c r="B51" s="19" t="s">
        <v>160</v>
      </c>
      <c r="C51" s="17" t="s">
        <v>158</v>
      </c>
      <c r="D51" s="15">
        <f>D17-D19+(D47+D49)*0.71</f>
        <v>3072.01</v>
      </c>
      <c r="E51" s="17" t="s">
        <v>101</v>
      </c>
      <c r="I51" s="55"/>
    </row>
    <row r="52" spans="1:10" ht="18" x14ac:dyDescent="0.35">
      <c r="A52" s="54"/>
      <c r="B52" s="19" t="s">
        <v>161</v>
      </c>
      <c r="C52" s="17" t="s">
        <v>159</v>
      </c>
      <c r="D52" s="15">
        <f>D17-D19-(D47+D49)*0.71</f>
        <v>3027.99</v>
      </c>
      <c r="E52" s="17" t="s">
        <v>101</v>
      </c>
      <c r="I52" s="55"/>
    </row>
    <row r="53" spans="1:10" ht="8.25" customHeight="1" x14ac:dyDescent="0.3">
      <c r="A53" s="54"/>
      <c r="I53" s="55"/>
    </row>
    <row r="54" spans="1:10" ht="18" x14ac:dyDescent="0.35">
      <c r="A54" s="54"/>
      <c r="B54" s="19" t="s">
        <v>54</v>
      </c>
      <c r="C54" s="70" t="s">
        <v>121</v>
      </c>
      <c r="D54" s="15">
        <f>INDEX(data_sv_SZ!C40:F43,'Posouzení SV po 1.7.2024'!D25,'Posouzení SV po 1.7.2024'!D27)</f>
        <v>11</v>
      </c>
      <c r="E54" s="17" t="s">
        <v>101</v>
      </c>
      <c r="F54" s="18"/>
      <c r="I54" s="55"/>
    </row>
    <row r="55" spans="1:10" ht="8.25" customHeight="1" x14ac:dyDescent="0.3">
      <c r="A55" s="54"/>
      <c r="I55" s="55"/>
    </row>
    <row r="56" spans="1:10" ht="18" x14ac:dyDescent="0.35">
      <c r="A56" s="54"/>
      <c r="B56" s="19" t="s">
        <v>162</v>
      </c>
      <c r="C56" s="17" t="s">
        <v>122</v>
      </c>
      <c r="D56" s="15">
        <f>D33+D35+D54*0.71+IF(D37&gt;F37,D37,F37)+D39</f>
        <v>162.81</v>
      </c>
      <c r="E56" s="17" t="s">
        <v>101</v>
      </c>
      <c r="I56" s="55"/>
    </row>
    <row r="57" spans="1:10" ht="18" x14ac:dyDescent="0.35">
      <c r="A57" s="54"/>
      <c r="B57" s="19" t="s">
        <v>163</v>
      </c>
      <c r="C57" s="17" t="s">
        <v>123</v>
      </c>
      <c r="D57" s="15">
        <f>D33+D35+IF(D37&gt;F37,D37,F37)+D39</f>
        <v>155</v>
      </c>
      <c r="E57" s="17" t="s">
        <v>101</v>
      </c>
      <c r="I57" s="55"/>
    </row>
    <row r="58" spans="1:10" ht="8.25" customHeight="1" x14ac:dyDescent="0.3">
      <c r="A58" s="54"/>
      <c r="I58" s="55"/>
    </row>
    <row r="59" spans="1:10" ht="18" x14ac:dyDescent="0.35">
      <c r="A59" s="54"/>
      <c r="B59" s="19" t="s">
        <v>91</v>
      </c>
      <c r="C59" s="17" t="s">
        <v>156</v>
      </c>
      <c r="D59" s="15">
        <f>D51-D57-D43-IF(D41=4,0,D23*0.71)</f>
        <v>2752.8100000000004</v>
      </c>
      <c r="E59" s="17" t="s">
        <v>101</v>
      </c>
      <c r="I59" s="55"/>
      <c r="J59" s="18"/>
    </row>
    <row r="60" spans="1:10" ht="18" x14ac:dyDescent="0.35">
      <c r="A60" s="54"/>
      <c r="B60" s="19" t="s">
        <v>92</v>
      </c>
      <c r="C60" s="17" t="s">
        <v>157</v>
      </c>
      <c r="D60" s="15">
        <f>D52-D56-D43-IF(D41=4,0,D23*0.71)</f>
        <v>2700.98</v>
      </c>
      <c r="E60" s="17" t="s">
        <v>101</v>
      </c>
      <c r="I60" s="55"/>
      <c r="J60" s="18"/>
    </row>
    <row r="61" spans="1:10" ht="17.25" thickBot="1" x14ac:dyDescent="0.35">
      <c r="A61" s="54"/>
      <c r="I61" s="55"/>
    </row>
    <row r="62" spans="1:10" ht="17.25" thickBot="1" x14ac:dyDescent="0.35">
      <c r="A62" s="56" t="s">
        <v>107</v>
      </c>
      <c r="B62" s="19"/>
      <c r="D62" s="192" t="str">
        <f>IF(D11="NDF","",(IF(D60&gt;=D11,"VYHOVUJE","NEVYHOVUJE")))</f>
        <v>VYHOVUJE</v>
      </c>
      <c r="E62" s="193"/>
      <c r="I62" s="55"/>
    </row>
    <row r="63" spans="1:10" x14ac:dyDescent="0.3">
      <c r="A63" s="54"/>
      <c r="I63" s="55"/>
    </row>
    <row r="64" spans="1:10" x14ac:dyDescent="0.3">
      <c r="A64" s="54"/>
      <c r="B64" s="19" t="s">
        <v>164</v>
      </c>
      <c r="C64" s="17" t="s">
        <v>155</v>
      </c>
      <c r="D64" s="31">
        <f>D11-D60+D13</f>
        <v>2549.02</v>
      </c>
      <c r="E64" s="17" t="s">
        <v>101</v>
      </c>
      <c r="I64" s="55"/>
    </row>
    <row r="65" spans="1:9" x14ac:dyDescent="0.3">
      <c r="A65" s="54"/>
      <c r="I65" s="55"/>
    </row>
    <row r="66" spans="1:9" x14ac:dyDescent="0.3">
      <c r="A66" s="54"/>
      <c r="D66" s="17"/>
      <c r="I66" s="55"/>
    </row>
    <row r="67" spans="1:9" x14ac:dyDescent="0.3">
      <c r="A67" s="54"/>
      <c r="I67" s="55"/>
    </row>
    <row r="68" spans="1:9" x14ac:dyDescent="0.3">
      <c r="A68" s="163" t="s">
        <v>108</v>
      </c>
      <c r="B68" s="164"/>
      <c r="C68" s="158"/>
      <c r="D68" s="158"/>
      <c r="E68" s="158"/>
      <c r="F68" s="71" t="s">
        <v>109</v>
      </c>
      <c r="G68" s="159"/>
      <c r="H68" s="159"/>
      <c r="I68" s="72"/>
    </row>
  </sheetData>
  <sheetProtection algorithmName="SHA-512" hashValue="obYScP7jBq533UoPGtsrf1Kf/dfoSNZX6OZiFVJt/8iYpKE2NxwnhEQq8290mARTJTw1gKKjS5d5WaXWjr+fPw==" saltValue="ykxOK7iOI4Aq97ATMZTJIQ==" spinCount="100000" sheet="1" objects="1" scenarios="1"/>
  <mergeCells count="27">
    <mergeCell ref="L26:S27"/>
    <mergeCell ref="D29:H29"/>
    <mergeCell ref="L30:S32"/>
    <mergeCell ref="L33:S34"/>
    <mergeCell ref="A68:B68"/>
    <mergeCell ref="C68:E68"/>
    <mergeCell ref="G68:H68"/>
    <mergeCell ref="L37:S39"/>
    <mergeCell ref="L40:S41"/>
    <mergeCell ref="L42:S43"/>
    <mergeCell ref="D45:E45"/>
    <mergeCell ref="L45:S46"/>
    <mergeCell ref="D62:E62"/>
    <mergeCell ref="L35:S36"/>
    <mergeCell ref="L28:S29"/>
    <mergeCell ref="F23:I23"/>
    <mergeCell ref="L24:S25"/>
    <mergeCell ref="A1:I1"/>
    <mergeCell ref="L2:S4"/>
    <mergeCell ref="B5:H5"/>
    <mergeCell ref="L6:O7"/>
    <mergeCell ref="F13:I14"/>
    <mergeCell ref="L14:S15"/>
    <mergeCell ref="L16:S17"/>
    <mergeCell ref="L18:S19"/>
    <mergeCell ref="L20:S21"/>
    <mergeCell ref="L22:S23"/>
  </mergeCells>
  <conditionalFormatting sqref="B5 D11 D13 D17 D19 D21 D23 D29 D31 D33 D35 D37 D39 D43 D47 D49 D51:D52 D54 D56:D57 D59:D60">
    <cfRule type="cellIs" dxfId="3" priority="4" stopIfTrue="1" operator="equal">
      <formula>""</formula>
    </cfRule>
  </conditionalFormatting>
  <conditionalFormatting sqref="D64">
    <cfRule type="cellIs" dxfId="2" priority="2" stopIfTrue="1" operator="equal">
      <formula>""</formula>
    </cfRule>
  </conditionalFormatting>
  <conditionalFormatting sqref="D45:E45">
    <cfRule type="cellIs" dxfId="1" priority="1" operator="equal">
      <formula>"chyba v zadání"</formula>
    </cfRule>
  </conditionalFormatting>
  <conditionalFormatting sqref="D62:E62">
    <cfRule type="cellIs" dxfId="0" priority="3" operator="equal">
      <formula>"NEVYHOVUJE"</formula>
    </cfRule>
  </conditionalFormatting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&amp;LVýpočetní pomůcka ČKAIT</oddHeader>
    <oddFooter>&amp;LTS ČKAIT č .01&amp;C1. vydání&amp;R2017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7</xdr:col>
                    <xdr:colOff>409575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190500</xdr:rowOff>
                  </from>
                  <to>
                    <xdr:col>7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3</xdr:col>
                    <xdr:colOff>19050</xdr:colOff>
                    <xdr:row>14</xdr:row>
                    <xdr:rowOff>19050</xdr:rowOff>
                  </from>
                  <to>
                    <xdr:col>7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7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Drop Down 5">
              <controlPr defaultSize="0" autoLine="0" autoPict="0">
                <anchor moveWithCells="1"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7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Drop Down 6">
              <controlPr defaultSize="0" autoLine="0" autoPict="0">
                <anchor moveWithCells="1">
                  <from>
                    <xdr:col>3</xdr:col>
                    <xdr:colOff>0</xdr:colOff>
                    <xdr:row>40</xdr:row>
                    <xdr:rowOff>19050</xdr:rowOff>
                  </from>
                  <to>
                    <xdr:col>6</xdr:col>
                    <xdr:colOff>600075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Drop Down 7">
              <controlPr defaultSize="0" autoLine="0" autoPict="0">
                <anchor moveWithCells="1">
                  <from>
                    <xdr:col>15</xdr:col>
                    <xdr:colOff>19050</xdr:colOff>
                    <xdr:row>5</xdr:row>
                    <xdr:rowOff>19050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/>
  <dimension ref="B1:AI56"/>
  <sheetViews>
    <sheetView zoomScale="70" zoomScaleNormal="70" workbookViewId="0">
      <selection activeCell="J21" sqref="J21"/>
    </sheetView>
  </sheetViews>
  <sheetFormatPr defaultColWidth="9.28515625" defaultRowHeight="16.5" x14ac:dyDescent="0.25"/>
  <cols>
    <col min="1" max="1" width="4" style="6" customWidth="1"/>
    <col min="2" max="2" width="22.28515625" style="6" customWidth="1"/>
    <col min="3" max="14" width="9.7109375" style="6" customWidth="1"/>
    <col min="15" max="15" width="12.28515625" style="6" customWidth="1"/>
    <col min="16" max="33" width="9.7109375" style="6" customWidth="1"/>
    <col min="34" max="34" width="9.28515625" style="6"/>
    <col min="35" max="35" width="45.28515625" style="6" customWidth="1"/>
    <col min="36" max="16384" width="9.28515625" style="6"/>
  </cols>
  <sheetData>
    <row r="1" spans="2:35" x14ac:dyDescent="0.25">
      <c r="B1" s="6" t="s">
        <v>16</v>
      </c>
    </row>
    <row r="2" spans="2:35" ht="99" x14ac:dyDescent="0.25">
      <c r="B2" s="74" t="s">
        <v>10</v>
      </c>
      <c r="C2" s="75" t="s">
        <v>11</v>
      </c>
      <c r="D2" s="75" t="s">
        <v>12</v>
      </c>
      <c r="E2" s="75" t="s">
        <v>13</v>
      </c>
      <c r="F2" s="75" t="s">
        <v>14</v>
      </c>
      <c r="G2" s="75" t="s">
        <v>15</v>
      </c>
      <c r="H2" s="75" t="s">
        <v>17</v>
      </c>
      <c r="I2" s="75" t="s">
        <v>76</v>
      </c>
      <c r="J2" s="75" t="s">
        <v>75</v>
      </c>
      <c r="K2" s="75" t="s">
        <v>18</v>
      </c>
      <c r="L2" s="75" t="s">
        <v>80</v>
      </c>
      <c r="M2" s="75" t="s">
        <v>73</v>
      </c>
      <c r="N2" s="75" t="s">
        <v>67</v>
      </c>
      <c r="O2" s="75" t="s">
        <v>70</v>
      </c>
      <c r="P2" s="75" t="s">
        <v>74</v>
      </c>
      <c r="Q2" s="75" t="s">
        <v>19</v>
      </c>
      <c r="R2" s="75" t="s">
        <v>20</v>
      </c>
      <c r="S2" s="75" t="s">
        <v>21</v>
      </c>
      <c r="T2" s="75" t="s">
        <v>22</v>
      </c>
      <c r="U2" s="75" t="s">
        <v>193</v>
      </c>
      <c r="V2" s="75" t="s">
        <v>81</v>
      </c>
      <c r="W2" s="75" t="s">
        <v>82</v>
      </c>
      <c r="X2" s="75" t="s">
        <v>83</v>
      </c>
      <c r="Y2" s="75" t="s">
        <v>84</v>
      </c>
      <c r="Z2" s="75" t="s">
        <v>85</v>
      </c>
      <c r="AA2" s="75" t="s">
        <v>86</v>
      </c>
      <c r="AB2" s="75" t="s">
        <v>194</v>
      </c>
      <c r="AC2" s="75" t="s">
        <v>195</v>
      </c>
      <c r="AD2" s="75" t="s">
        <v>196</v>
      </c>
      <c r="AE2" s="75" t="s">
        <v>197</v>
      </c>
      <c r="AF2" s="75" t="s">
        <v>198</v>
      </c>
      <c r="AG2" s="75" t="s">
        <v>199</v>
      </c>
      <c r="AI2" s="89" t="s">
        <v>104</v>
      </c>
    </row>
    <row r="3" spans="2:35" ht="66" x14ac:dyDescent="0.25">
      <c r="B3" s="74" t="s">
        <v>99</v>
      </c>
      <c r="C3" s="74" t="s">
        <v>77</v>
      </c>
      <c r="D3" s="74" t="s">
        <v>77</v>
      </c>
      <c r="E3" s="75" t="s">
        <v>78</v>
      </c>
      <c r="F3" s="74" t="s">
        <v>77</v>
      </c>
      <c r="G3" s="74" t="s">
        <v>77</v>
      </c>
      <c r="H3" s="75" t="s">
        <v>78</v>
      </c>
      <c r="I3" s="74" t="s">
        <v>77</v>
      </c>
      <c r="J3" s="74" t="s">
        <v>77</v>
      </c>
      <c r="K3" s="74" t="s">
        <v>77</v>
      </c>
      <c r="L3" s="75" t="s">
        <v>78</v>
      </c>
      <c r="M3" s="75" t="s">
        <v>78</v>
      </c>
      <c r="N3" s="75" t="s">
        <v>79</v>
      </c>
      <c r="O3" s="75" t="s">
        <v>79</v>
      </c>
      <c r="P3" s="74" t="s">
        <v>77</v>
      </c>
      <c r="Q3" s="74" t="s">
        <v>77</v>
      </c>
      <c r="R3" s="75" t="s">
        <v>78</v>
      </c>
      <c r="S3" s="75" t="s">
        <v>78</v>
      </c>
      <c r="T3" s="75" t="s">
        <v>78</v>
      </c>
      <c r="U3" s="75" t="s">
        <v>79</v>
      </c>
      <c r="V3" s="75" t="s">
        <v>79</v>
      </c>
      <c r="W3" s="75" t="s">
        <v>79</v>
      </c>
      <c r="X3" s="75" t="s">
        <v>79</v>
      </c>
      <c r="Y3" s="75" t="s">
        <v>79</v>
      </c>
      <c r="Z3" s="75" t="s">
        <v>79</v>
      </c>
      <c r="AA3" s="75" t="s">
        <v>79</v>
      </c>
      <c r="AB3" s="75" t="s">
        <v>79</v>
      </c>
      <c r="AC3" s="75" t="s">
        <v>79</v>
      </c>
      <c r="AD3" s="75" t="s">
        <v>79</v>
      </c>
      <c r="AE3" s="75" t="s">
        <v>79</v>
      </c>
      <c r="AF3" s="75" t="s">
        <v>79</v>
      </c>
      <c r="AG3" s="75" t="s">
        <v>79</v>
      </c>
      <c r="AI3" s="89" t="s">
        <v>12</v>
      </c>
    </row>
    <row r="4" spans="2:35" ht="33" x14ac:dyDescent="0.25">
      <c r="B4" s="76" t="s">
        <v>4</v>
      </c>
      <c r="C4" s="77">
        <v>2500</v>
      </c>
      <c r="D4" s="77">
        <v>2300</v>
      </c>
      <c r="E4" s="77">
        <v>2100</v>
      </c>
      <c r="F4" s="77">
        <v>2100</v>
      </c>
      <c r="G4" s="77" t="s">
        <v>38</v>
      </c>
      <c r="H4" s="77" t="s">
        <v>38</v>
      </c>
      <c r="I4" s="77" t="s">
        <v>38</v>
      </c>
      <c r="J4" s="77" t="s">
        <v>38</v>
      </c>
      <c r="K4" s="77" t="s">
        <v>38</v>
      </c>
      <c r="L4" s="77" t="s">
        <v>38</v>
      </c>
      <c r="M4" s="77" t="s">
        <v>38</v>
      </c>
      <c r="N4" s="77" t="s">
        <v>38</v>
      </c>
      <c r="O4" s="77" t="s">
        <v>38</v>
      </c>
      <c r="P4" s="77" t="s">
        <v>38</v>
      </c>
      <c r="Q4" s="77" t="s">
        <v>38</v>
      </c>
      <c r="R4" s="77" t="s">
        <v>38</v>
      </c>
      <c r="S4" s="77" t="s">
        <v>38</v>
      </c>
      <c r="T4" s="77" t="s">
        <v>38</v>
      </c>
      <c r="U4" s="77" t="s">
        <v>38</v>
      </c>
      <c r="V4" s="77" t="s">
        <v>38</v>
      </c>
      <c r="W4" s="77" t="s">
        <v>38</v>
      </c>
      <c r="X4" s="77" t="s">
        <v>38</v>
      </c>
      <c r="Y4" s="77" t="s">
        <v>38</v>
      </c>
      <c r="Z4" s="77" t="s">
        <v>38</v>
      </c>
      <c r="AA4" s="77" t="s">
        <v>38</v>
      </c>
      <c r="AB4" s="77" t="s">
        <v>38</v>
      </c>
      <c r="AC4" s="77" t="s">
        <v>38</v>
      </c>
      <c r="AD4" s="77" t="s">
        <v>38</v>
      </c>
      <c r="AE4" s="77" t="s">
        <v>38</v>
      </c>
      <c r="AF4" s="77" t="s">
        <v>38</v>
      </c>
      <c r="AG4" s="77" t="s">
        <v>38</v>
      </c>
      <c r="AI4" s="89" t="s">
        <v>13</v>
      </c>
    </row>
    <row r="5" spans="2:35" x14ac:dyDescent="0.25">
      <c r="B5" s="76" t="s">
        <v>5</v>
      </c>
      <c r="C5" s="77">
        <v>2600</v>
      </c>
      <c r="D5" s="77">
        <v>2300</v>
      </c>
      <c r="E5" s="77" t="s">
        <v>38</v>
      </c>
      <c r="F5" s="77">
        <v>2100</v>
      </c>
      <c r="G5" s="77">
        <v>2100</v>
      </c>
      <c r="H5" s="77">
        <v>2300</v>
      </c>
      <c r="I5" s="77" t="s">
        <v>38</v>
      </c>
      <c r="J5" s="77" t="s">
        <v>38</v>
      </c>
      <c r="K5" s="77" t="s">
        <v>38</v>
      </c>
      <c r="L5" s="77" t="s">
        <v>38</v>
      </c>
      <c r="M5" s="77" t="s">
        <v>38</v>
      </c>
      <c r="N5" s="77" t="s">
        <v>38</v>
      </c>
      <c r="O5" s="77" t="s">
        <v>38</v>
      </c>
      <c r="P5" s="77" t="s">
        <v>38</v>
      </c>
      <c r="Q5" s="77" t="s">
        <v>38</v>
      </c>
      <c r="R5" s="77" t="s">
        <v>38</v>
      </c>
      <c r="S5" s="77" t="s">
        <v>38</v>
      </c>
      <c r="T5" s="77" t="s">
        <v>38</v>
      </c>
      <c r="U5" s="77" t="s">
        <v>38</v>
      </c>
      <c r="V5" s="77" t="s">
        <v>38</v>
      </c>
      <c r="W5" s="77" t="s">
        <v>38</v>
      </c>
      <c r="X5" s="77" t="s">
        <v>38</v>
      </c>
      <c r="Y5" s="77" t="s">
        <v>38</v>
      </c>
      <c r="Z5" s="77" t="s">
        <v>38</v>
      </c>
      <c r="AA5" s="77" t="s">
        <v>38</v>
      </c>
      <c r="AB5" s="77" t="s">
        <v>38</v>
      </c>
      <c r="AC5" s="77" t="s">
        <v>38</v>
      </c>
      <c r="AD5" s="77" t="s">
        <v>38</v>
      </c>
      <c r="AE5" s="77" t="s">
        <v>38</v>
      </c>
      <c r="AF5" s="77" t="s">
        <v>38</v>
      </c>
      <c r="AG5" s="77" t="s">
        <v>38</v>
      </c>
      <c r="AI5" s="89" t="s">
        <v>14</v>
      </c>
    </row>
    <row r="6" spans="2:35" ht="33" x14ac:dyDescent="0.25">
      <c r="B6" s="76" t="s">
        <v>7</v>
      </c>
      <c r="C6" s="77">
        <v>2600</v>
      </c>
      <c r="D6" s="77" t="s">
        <v>38</v>
      </c>
      <c r="E6" s="77" t="s">
        <v>38</v>
      </c>
      <c r="F6" s="77" t="s">
        <v>38</v>
      </c>
      <c r="G6" s="77" t="s">
        <v>38</v>
      </c>
      <c r="H6" s="77" t="s">
        <v>38</v>
      </c>
      <c r="I6" s="77" t="s">
        <v>38</v>
      </c>
      <c r="J6" s="77" t="s">
        <v>38</v>
      </c>
      <c r="K6" s="77" t="s">
        <v>38</v>
      </c>
      <c r="L6" s="77" t="s">
        <v>38</v>
      </c>
      <c r="M6" s="77" t="s">
        <v>38</v>
      </c>
      <c r="N6" s="77" t="s">
        <v>38</v>
      </c>
      <c r="O6" s="77" t="s">
        <v>38</v>
      </c>
      <c r="P6" s="77" t="s">
        <v>38</v>
      </c>
      <c r="Q6" s="77" t="s">
        <v>38</v>
      </c>
      <c r="R6" s="77" t="s">
        <v>38</v>
      </c>
      <c r="S6" s="77" t="s">
        <v>38</v>
      </c>
      <c r="T6" s="77" t="s">
        <v>38</v>
      </c>
      <c r="U6" s="77" t="s">
        <v>38</v>
      </c>
      <c r="V6" s="77" t="s">
        <v>38</v>
      </c>
      <c r="W6" s="77" t="s">
        <v>38</v>
      </c>
      <c r="X6" s="77" t="s">
        <v>38</v>
      </c>
      <c r="Y6" s="77" t="s">
        <v>38</v>
      </c>
      <c r="Z6" s="77" t="s">
        <v>38</v>
      </c>
      <c r="AA6" s="77" t="s">
        <v>38</v>
      </c>
      <c r="AB6" s="77" t="s">
        <v>38</v>
      </c>
      <c r="AC6" s="77" t="s">
        <v>38</v>
      </c>
      <c r="AD6" s="77" t="s">
        <v>38</v>
      </c>
      <c r="AE6" s="77" t="s">
        <v>38</v>
      </c>
      <c r="AF6" s="77" t="s">
        <v>38</v>
      </c>
      <c r="AG6" s="77" t="s">
        <v>38</v>
      </c>
      <c r="AI6" s="89" t="s">
        <v>15</v>
      </c>
    </row>
    <row r="7" spans="2:35" ht="33" x14ac:dyDescent="0.25">
      <c r="B7" s="78" t="s">
        <v>6</v>
      </c>
      <c r="C7" s="79" t="s">
        <v>38</v>
      </c>
      <c r="D7" s="79" t="s">
        <v>38</v>
      </c>
      <c r="E7" s="79" t="s">
        <v>38</v>
      </c>
      <c r="F7" s="79">
        <v>2500</v>
      </c>
      <c r="G7" s="79" t="s">
        <v>38</v>
      </c>
      <c r="H7" s="79" t="s">
        <v>38</v>
      </c>
      <c r="I7" s="79">
        <v>2700</v>
      </c>
      <c r="J7" s="79">
        <v>2500</v>
      </c>
      <c r="K7" s="79">
        <v>3000</v>
      </c>
      <c r="L7" s="79" t="s">
        <v>38</v>
      </c>
      <c r="M7" s="79" t="s">
        <v>38</v>
      </c>
      <c r="N7" s="79" t="s">
        <v>38</v>
      </c>
      <c r="O7" s="79" t="s">
        <v>38</v>
      </c>
      <c r="P7" s="79" t="s">
        <v>38</v>
      </c>
      <c r="Q7" s="79" t="s">
        <v>38</v>
      </c>
      <c r="R7" s="79" t="s">
        <v>38</v>
      </c>
      <c r="S7" s="79" t="s">
        <v>38</v>
      </c>
      <c r="T7" s="79" t="s">
        <v>38</v>
      </c>
      <c r="U7" s="79" t="s">
        <v>38</v>
      </c>
      <c r="V7" s="79" t="s">
        <v>38</v>
      </c>
      <c r="W7" s="79" t="s">
        <v>38</v>
      </c>
      <c r="X7" s="79" t="s">
        <v>38</v>
      </c>
      <c r="Y7" s="79" t="s">
        <v>38</v>
      </c>
      <c r="Z7" s="79" t="s">
        <v>38</v>
      </c>
      <c r="AA7" s="79" t="s">
        <v>38</v>
      </c>
      <c r="AB7" s="79" t="s">
        <v>38</v>
      </c>
      <c r="AC7" s="79" t="s">
        <v>38</v>
      </c>
      <c r="AD7" s="79" t="s">
        <v>38</v>
      </c>
      <c r="AE7" s="79" t="s">
        <v>38</v>
      </c>
      <c r="AF7" s="79" t="s">
        <v>38</v>
      </c>
      <c r="AG7" s="79" t="s">
        <v>38</v>
      </c>
      <c r="AI7" s="89" t="s">
        <v>17</v>
      </c>
    </row>
    <row r="8" spans="2:35" x14ac:dyDescent="0.25">
      <c r="B8" s="78" t="s">
        <v>72</v>
      </c>
      <c r="C8" s="79">
        <v>3000</v>
      </c>
      <c r="D8" s="79" t="s">
        <v>38</v>
      </c>
      <c r="E8" s="79" t="s">
        <v>38</v>
      </c>
      <c r="F8" s="79">
        <v>2400</v>
      </c>
      <c r="G8" s="79" t="s">
        <v>38</v>
      </c>
      <c r="H8" s="79" t="s">
        <v>38</v>
      </c>
      <c r="I8" s="79">
        <v>3000</v>
      </c>
      <c r="J8" s="79">
        <v>2400</v>
      </c>
      <c r="K8" s="79">
        <v>3000</v>
      </c>
      <c r="L8" s="79">
        <v>3000</v>
      </c>
      <c r="M8" s="79">
        <v>2400</v>
      </c>
      <c r="N8" s="79" t="s">
        <v>38</v>
      </c>
      <c r="O8" s="79" t="s">
        <v>38</v>
      </c>
      <c r="P8" s="79" t="s">
        <v>38</v>
      </c>
      <c r="Q8" s="79" t="s">
        <v>38</v>
      </c>
      <c r="R8" s="79" t="s">
        <v>38</v>
      </c>
      <c r="S8" s="79" t="s">
        <v>38</v>
      </c>
      <c r="T8" s="79" t="s">
        <v>38</v>
      </c>
      <c r="U8" s="79" t="s">
        <v>38</v>
      </c>
      <c r="V8" s="79" t="s">
        <v>38</v>
      </c>
      <c r="W8" s="79" t="s">
        <v>38</v>
      </c>
      <c r="X8" s="79" t="s">
        <v>38</v>
      </c>
      <c r="Y8" s="79" t="s">
        <v>38</v>
      </c>
      <c r="Z8" s="79" t="s">
        <v>38</v>
      </c>
      <c r="AA8" s="79" t="s">
        <v>38</v>
      </c>
      <c r="AB8" s="79" t="s">
        <v>38</v>
      </c>
      <c r="AC8" s="79" t="s">
        <v>38</v>
      </c>
      <c r="AD8" s="79" t="s">
        <v>38</v>
      </c>
      <c r="AE8" s="79" t="s">
        <v>38</v>
      </c>
      <c r="AF8" s="79" t="s">
        <v>38</v>
      </c>
      <c r="AG8" s="79" t="s">
        <v>38</v>
      </c>
      <c r="AI8" s="89" t="s">
        <v>76</v>
      </c>
    </row>
    <row r="9" spans="2:35" x14ac:dyDescent="0.25">
      <c r="B9" s="80" t="s">
        <v>8</v>
      </c>
      <c r="C9" s="81" t="s">
        <v>38</v>
      </c>
      <c r="D9" s="81" t="s">
        <v>38</v>
      </c>
      <c r="E9" s="81" t="s">
        <v>38</v>
      </c>
      <c r="F9" s="81" t="s">
        <v>38</v>
      </c>
      <c r="G9" s="81" t="s">
        <v>38</v>
      </c>
      <c r="H9" s="81" t="s">
        <v>38</v>
      </c>
      <c r="I9" s="81">
        <v>2700</v>
      </c>
      <c r="J9" s="81">
        <v>2500</v>
      </c>
      <c r="K9" s="81">
        <v>3000</v>
      </c>
      <c r="L9" s="81" t="s">
        <v>38</v>
      </c>
      <c r="M9" s="81" t="s">
        <v>38</v>
      </c>
      <c r="N9" s="81" t="s">
        <v>38</v>
      </c>
      <c r="O9" s="81" t="s">
        <v>38</v>
      </c>
      <c r="P9" s="81" t="s">
        <v>38</v>
      </c>
      <c r="Q9" s="81" t="s">
        <v>38</v>
      </c>
      <c r="R9" s="81" t="s">
        <v>38</v>
      </c>
      <c r="S9" s="81" t="s">
        <v>38</v>
      </c>
      <c r="T9" s="81" t="s">
        <v>38</v>
      </c>
      <c r="U9" s="81">
        <v>2500</v>
      </c>
      <c r="V9" s="81">
        <v>2600</v>
      </c>
      <c r="W9" s="81">
        <v>2700</v>
      </c>
      <c r="X9" s="81">
        <v>3000</v>
      </c>
      <c r="Y9" s="81">
        <v>3250</v>
      </c>
      <c r="Z9" s="81">
        <v>4500</v>
      </c>
      <c r="AA9" s="81">
        <v>3000</v>
      </c>
      <c r="AB9" s="81">
        <v>2300</v>
      </c>
      <c r="AC9" s="81">
        <v>2300</v>
      </c>
      <c r="AD9" s="81">
        <v>2400</v>
      </c>
      <c r="AE9" s="81">
        <v>3600</v>
      </c>
      <c r="AF9" s="81" t="s">
        <v>38</v>
      </c>
      <c r="AG9" s="81" t="s">
        <v>38</v>
      </c>
      <c r="AI9" s="89" t="s">
        <v>75</v>
      </c>
    </row>
    <row r="10" spans="2:35" ht="33" x14ac:dyDescent="0.25">
      <c r="B10" s="82" t="s">
        <v>66</v>
      </c>
      <c r="C10" s="13" t="s">
        <v>38</v>
      </c>
      <c r="D10" s="13" t="s">
        <v>38</v>
      </c>
      <c r="E10" s="13" t="s">
        <v>38</v>
      </c>
      <c r="F10" s="13" t="s">
        <v>38</v>
      </c>
      <c r="G10" s="13" t="s">
        <v>38</v>
      </c>
      <c r="H10" s="13" t="s">
        <v>38</v>
      </c>
      <c r="I10" s="13">
        <v>3000</v>
      </c>
      <c r="J10" s="13" t="s">
        <v>38</v>
      </c>
      <c r="K10" s="13" t="s">
        <v>38</v>
      </c>
      <c r="L10" s="13">
        <v>3000</v>
      </c>
      <c r="M10" s="13" t="s">
        <v>38</v>
      </c>
      <c r="N10" s="13">
        <v>3000</v>
      </c>
      <c r="O10" s="13" t="s">
        <v>38</v>
      </c>
      <c r="P10" s="13" t="s">
        <v>38</v>
      </c>
      <c r="Q10" s="13" t="s">
        <v>38</v>
      </c>
      <c r="R10" s="13" t="s">
        <v>38</v>
      </c>
      <c r="S10" s="13" t="s">
        <v>38</v>
      </c>
      <c r="T10" s="13">
        <v>3000</v>
      </c>
      <c r="U10" s="13" t="s">
        <v>38</v>
      </c>
      <c r="V10" s="13" t="s">
        <v>38</v>
      </c>
      <c r="W10" s="13" t="s">
        <v>38</v>
      </c>
      <c r="X10" s="13" t="s">
        <v>38</v>
      </c>
      <c r="Y10" s="13" t="s">
        <v>38</v>
      </c>
      <c r="Z10" s="13" t="s">
        <v>38</v>
      </c>
      <c r="AA10" s="13" t="s">
        <v>38</v>
      </c>
      <c r="AB10" s="13" t="s">
        <v>38</v>
      </c>
      <c r="AC10" s="13" t="s">
        <v>38</v>
      </c>
      <c r="AD10" s="13" t="s">
        <v>38</v>
      </c>
      <c r="AE10" s="13" t="s">
        <v>38</v>
      </c>
      <c r="AF10" s="13" t="s">
        <v>38</v>
      </c>
      <c r="AG10" s="13" t="s">
        <v>38</v>
      </c>
      <c r="AI10" s="89" t="s">
        <v>18</v>
      </c>
    </row>
    <row r="11" spans="2:35" ht="33" x14ac:dyDescent="0.25">
      <c r="B11" s="82" t="s">
        <v>71</v>
      </c>
      <c r="C11" s="13" t="s">
        <v>38</v>
      </c>
      <c r="D11" s="13" t="s">
        <v>38</v>
      </c>
      <c r="E11" s="13" t="s">
        <v>38</v>
      </c>
      <c r="F11" s="13" t="s">
        <v>38</v>
      </c>
      <c r="G11" s="13" t="s">
        <v>38</v>
      </c>
      <c r="H11" s="13">
        <v>3000</v>
      </c>
      <c r="I11" s="13">
        <v>3000</v>
      </c>
      <c r="J11" s="13" t="s">
        <v>38</v>
      </c>
      <c r="K11" s="13" t="s">
        <v>38</v>
      </c>
      <c r="L11" s="13">
        <v>3000</v>
      </c>
      <c r="M11" s="13" t="s">
        <v>38</v>
      </c>
      <c r="N11" s="13">
        <v>3000</v>
      </c>
      <c r="O11" s="13" t="s">
        <v>38</v>
      </c>
      <c r="P11" s="13" t="s">
        <v>38</v>
      </c>
      <c r="Q11" s="13" t="s">
        <v>38</v>
      </c>
      <c r="R11" s="13" t="s">
        <v>38</v>
      </c>
      <c r="S11" s="13" t="s">
        <v>38</v>
      </c>
      <c r="T11" s="13">
        <v>3000</v>
      </c>
      <c r="U11" s="13" t="s">
        <v>38</v>
      </c>
      <c r="V11" s="13" t="s">
        <v>38</v>
      </c>
      <c r="W11" s="13" t="s">
        <v>38</v>
      </c>
      <c r="X11" s="13" t="s">
        <v>38</v>
      </c>
      <c r="Y11" s="13" t="s">
        <v>38</v>
      </c>
      <c r="Z11" s="13" t="s">
        <v>38</v>
      </c>
      <c r="AA11" s="13" t="s">
        <v>38</v>
      </c>
      <c r="AB11" s="13" t="s">
        <v>38</v>
      </c>
      <c r="AC11" s="13" t="s">
        <v>38</v>
      </c>
      <c r="AD11" s="13" t="s">
        <v>38</v>
      </c>
      <c r="AE11" s="13" t="s">
        <v>38</v>
      </c>
      <c r="AF11" s="13" t="s">
        <v>38</v>
      </c>
      <c r="AG11" s="13" t="s">
        <v>38</v>
      </c>
      <c r="AI11" s="89" t="s">
        <v>80</v>
      </c>
    </row>
    <row r="12" spans="2:35" x14ac:dyDescent="0.25">
      <c r="B12" s="82" t="s">
        <v>68</v>
      </c>
      <c r="C12" s="13" t="s">
        <v>38</v>
      </c>
      <c r="D12" s="13" t="s">
        <v>38</v>
      </c>
      <c r="E12" s="13" t="s">
        <v>38</v>
      </c>
      <c r="F12" s="13" t="s">
        <v>38</v>
      </c>
      <c r="G12" s="13" t="s">
        <v>38</v>
      </c>
      <c r="H12" s="13" t="s">
        <v>38</v>
      </c>
      <c r="I12" s="13" t="s">
        <v>38</v>
      </c>
      <c r="J12" s="13" t="s">
        <v>38</v>
      </c>
      <c r="K12" s="13" t="s">
        <v>38</v>
      </c>
      <c r="L12" s="13" t="s">
        <v>38</v>
      </c>
      <c r="M12" s="13" t="s">
        <v>38</v>
      </c>
      <c r="N12" s="13" t="s">
        <v>38</v>
      </c>
      <c r="O12" s="13">
        <v>2200</v>
      </c>
      <c r="P12" s="13" t="s">
        <v>38</v>
      </c>
      <c r="Q12" s="13" t="s">
        <v>38</v>
      </c>
      <c r="R12" s="13" t="s">
        <v>38</v>
      </c>
      <c r="S12" s="13" t="s">
        <v>38</v>
      </c>
      <c r="T12" s="13">
        <v>3000</v>
      </c>
      <c r="U12" s="13" t="s">
        <v>38</v>
      </c>
      <c r="V12" s="13" t="s">
        <v>38</v>
      </c>
      <c r="W12" s="13" t="s">
        <v>38</v>
      </c>
      <c r="X12" s="13" t="s">
        <v>38</v>
      </c>
      <c r="Y12" s="13" t="s">
        <v>38</v>
      </c>
      <c r="Z12" s="13" t="s">
        <v>38</v>
      </c>
      <c r="AA12" s="13" t="s">
        <v>38</v>
      </c>
      <c r="AB12" s="13" t="s">
        <v>38</v>
      </c>
      <c r="AC12" s="13" t="s">
        <v>38</v>
      </c>
      <c r="AD12" s="13" t="s">
        <v>38</v>
      </c>
      <c r="AE12" s="13" t="s">
        <v>38</v>
      </c>
      <c r="AF12" s="13" t="s">
        <v>38</v>
      </c>
      <c r="AG12" s="13" t="s">
        <v>38</v>
      </c>
      <c r="AI12" s="89" t="s">
        <v>73</v>
      </c>
    </row>
    <row r="13" spans="2:35" x14ac:dyDescent="0.25">
      <c r="B13" s="82" t="s">
        <v>69</v>
      </c>
      <c r="C13" s="13" t="s">
        <v>38</v>
      </c>
      <c r="D13" s="13" t="s">
        <v>38</v>
      </c>
      <c r="E13" s="13" t="s">
        <v>38</v>
      </c>
      <c r="F13" s="13" t="s">
        <v>38</v>
      </c>
      <c r="G13" s="13" t="s">
        <v>38</v>
      </c>
      <c r="H13" s="13" t="s">
        <v>38</v>
      </c>
      <c r="I13" s="13" t="s">
        <v>38</v>
      </c>
      <c r="J13" s="13" t="s">
        <v>38</v>
      </c>
      <c r="K13" s="13" t="s">
        <v>38</v>
      </c>
      <c r="L13" s="13" t="s">
        <v>38</v>
      </c>
      <c r="M13" s="13" t="s">
        <v>38</v>
      </c>
      <c r="N13" s="13" t="s">
        <v>38</v>
      </c>
      <c r="O13" s="13">
        <v>2200</v>
      </c>
      <c r="P13" s="13" t="s">
        <v>38</v>
      </c>
      <c r="Q13" s="13" t="s">
        <v>38</v>
      </c>
      <c r="R13" s="13" t="s">
        <v>38</v>
      </c>
      <c r="S13" s="13" t="s">
        <v>38</v>
      </c>
      <c r="T13" s="13">
        <v>3000</v>
      </c>
      <c r="U13" s="13" t="s">
        <v>38</v>
      </c>
      <c r="V13" s="13" t="s">
        <v>38</v>
      </c>
      <c r="W13" s="13" t="s">
        <v>38</v>
      </c>
      <c r="X13" s="13" t="s">
        <v>38</v>
      </c>
      <c r="Y13" s="13" t="s">
        <v>38</v>
      </c>
      <c r="Z13" s="13" t="s">
        <v>38</v>
      </c>
      <c r="AA13" s="13" t="s">
        <v>38</v>
      </c>
      <c r="AB13" s="13" t="s">
        <v>38</v>
      </c>
      <c r="AC13" s="13" t="s">
        <v>38</v>
      </c>
      <c r="AD13" s="13" t="s">
        <v>38</v>
      </c>
      <c r="AE13" s="13" t="s">
        <v>38</v>
      </c>
      <c r="AF13" s="13" t="s">
        <v>38</v>
      </c>
      <c r="AG13" s="13" t="s">
        <v>38</v>
      </c>
      <c r="AI13" s="89" t="s">
        <v>67</v>
      </c>
    </row>
    <row r="14" spans="2:35" ht="49.5" x14ac:dyDescent="0.25">
      <c r="B14" s="83" t="s">
        <v>9</v>
      </c>
      <c r="C14" s="84" t="s">
        <v>38</v>
      </c>
      <c r="D14" s="84" t="s">
        <v>38</v>
      </c>
      <c r="E14" s="84" t="s">
        <v>38</v>
      </c>
      <c r="F14" s="84" t="s">
        <v>38</v>
      </c>
      <c r="G14" s="84" t="s">
        <v>38</v>
      </c>
      <c r="H14" s="84" t="s">
        <v>38</v>
      </c>
      <c r="I14" s="84" t="s">
        <v>38</v>
      </c>
      <c r="J14" s="84" t="s">
        <v>38</v>
      </c>
      <c r="K14" s="84" t="s">
        <v>38</v>
      </c>
      <c r="L14" s="84" t="s">
        <v>38</v>
      </c>
      <c r="M14" s="84" t="s">
        <v>38</v>
      </c>
      <c r="N14" s="84" t="s">
        <v>38</v>
      </c>
      <c r="O14" s="84" t="s">
        <v>38</v>
      </c>
      <c r="P14" s="84">
        <v>3000</v>
      </c>
      <c r="Q14" s="84">
        <v>3300</v>
      </c>
      <c r="R14" s="84">
        <v>6000</v>
      </c>
      <c r="S14" s="84">
        <v>7000</v>
      </c>
      <c r="T14" s="84">
        <v>2500</v>
      </c>
      <c r="U14" s="84" t="s">
        <v>38</v>
      </c>
      <c r="V14" s="84" t="s">
        <v>38</v>
      </c>
      <c r="W14" s="84" t="s">
        <v>38</v>
      </c>
      <c r="X14" s="84" t="s">
        <v>38</v>
      </c>
      <c r="Y14" s="84" t="s">
        <v>38</v>
      </c>
      <c r="Z14" s="84" t="s">
        <v>38</v>
      </c>
      <c r="AA14" s="84" t="s">
        <v>38</v>
      </c>
      <c r="AB14" s="84" t="s">
        <v>38</v>
      </c>
      <c r="AC14" s="84" t="s">
        <v>38</v>
      </c>
      <c r="AD14" s="84" t="s">
        <v>38</v>
      </c>
      <c r="AE14" s="84" t="s">
        <v>38</v>
      </c>
      <c r="AF14" s="84" t="s">
        <v>38</v>
      </c>
      <c r="AG14" s="84" t="s">
        <v>38</v>
      </c>
      <c r="AI14" s="89" t="s">
        <v>70</v>
      </c>
    </row>
    <row r="15" spans="2:35" ht="33" x14ac:dyDescent="0.25">
      <c r="B15" s="85" t="s">
        <v>200</v>
      </c>
      <c r="C15" s="84" t="s">
        <v>38</v>
      </c>
      <c r="D15" s="84" t="s">
        <v>38</v>
      </c>
      <c r="E15" s="84" t="s">
        <v>38</v>
      </c>
      <c r="F15" s="84" t="s">
        <v>38</v>
      </c>
      <c r="G15" s="84" t="s">
        <v>38</v>
      </c>
      <c r="H15" s="84" t="s">
        <v>38</v>
      </c>
      <c r="I15" s="84" t="s">
        <v>38</v>
      </c>
      <c r="J15" s="84" t="s">
        <v>38</v>
      </c>
      <c r="K15" s="84" t="s">
        <v>38</v>
      </c>
      <c r="L15" s="84" t="s">
        <v>38</v>
      </c>
      <c r="M15" s="84" t="s">
        <v>38</v>
      </c>
      <c r="N15" s="84" t="s">
        <v>38</v>
      </c>
      <c r="O15" s="84" t="s">
        <v>38</v>
      </c>
      <c r="P15" s="84" t="s">
        <v>38</v>
      </c>
      <c r="Q15" s="84" t="s">
        <v>38</v>
      </c>
      <c r="R15" s="84" t="s">
        <v>38</v>
      </c>
      <c r="S15" s="84" t="s">
        <v>38</v>
      </c>
      <c r="T15" s="84" t="s">
        <v>38</v>
      </c>
      <c r="U15" s="84" t="s">
        <v>38</v>
      </c>
      <c r="V15" s="84" t="s">
        <v>38</v>
      </c>
      <c r="W15" s="84" t="s">
        <v>38</v>
      </c>
      <c r="X15" s="84" t="s">
        <v>38</v>
      </c>
      <c r="Y15" s="84" t="s">
        <v>38</v>
      </c>
      <c r="Z15" s="84" t="s">
        <v>38</v>
      </c>
      <c r="AA15" s="84" t="s">
        <v>38</v>
      </c>
      <c r="AB15" s="84" t="s">
        <v>38</v>
      </c>
      <c r="AC15" s="84" t="s">
        <v>38</v>
      </c>
      <c r="AD15" s="84" t="s">
        <v>38</v>
      </c>
      <c r="AE15" s="84" t="s">
        <v>38</v>
      </c>
      <c r="AF15" s="84">
        <v>3300</v>
      </c>
      <c r="AG15" s="84">
        <v>3000</v>
      </c>
      <c r="AI15" s="89" t="s">
        <v>74</v>
      </c>
    </row>
    <row r="16" spans="2:35" x14ac:dyDescent="0.25">
      <c r="B16" s="86"/>
      <c r="C16" s="87">
        <v>1</v>
      </c>
      <c r="D16" s="87">
        <v>1</v>
      </c>
      <c r="E16" s="87">
        <v>2</v>
      </c>
      <c r="F16" s="87">
        <v>1</v>
      </c>
      <c r="G16" s="87">
        <v>1</v>
      </c>
      <c r="H16" s="87">
        <v>2</v>
      </c>
      <c r="I16" s="88">
        <v>1</v>
      </c>
      <c r="J16" s="88">
        <v>1</v>
      </c>
      <c r="K16" s="88">
        <v>1</v>
      </c>
      <c r="L16" s="88">
        <v>2</v>
      </c>
      <c r="M16" s="88">
        <v>2</v>
      </c>
      <c r="N16" s="88">
        <v>3</v>
      </c>
      <c r="O16" s="88">
        <v>3</v>
      </c>
      <c r="P16" s="88">
        <v>1</v>
      </c>
      <c r="Q16" s="88">
        <v>1</v>
      </c>
      <c r="R16" s="88">
        <v>2</v>
      </c>
      <c r="S16" s="88">
        <v>2</v>
      </c>
      <c r="T16" s="88">
        <v>2</v>
      </c>
      <c r="U16" s="88">
        <v>3</v>
      </c>
      <c r="V16" s="88">
        <v>3</v>
      </c>
      <c r="W16" s="88">
        <v>3</v>
      </c>
      <c r="X16" s="88">
        <v>3</v>
      </c>
      <c r="Y16" s="88">
        <v>3</v>
      </c>
      <c r="Z16" s="88">
        <v>3</v>
      </c>
      <c r="AA16" s="88">
        <v>3</v>
      </c>
      <c r="AB16" s="88">
        <v>3</v>
      </c>
      <c r="AC16" s="88">
        <v>3</v>
      </c>
      <c r="AD16" s="88">
        <v>3</v>
      </c>
      <c r="AE16" s="88">
        <v>3</v>
      </c>
      <c r="AF16" s="88">
        <v>3</v>
      </c>
      <c r="AG16" s="88">
        <v>3</v>
      </c>
      <c r="AI16" s="89" t="s">
        <v>19</v>
      </c>
    </row>
    <row r="17" spans="2:35" x14ac:dyDescent="0.25">
      <c r="B17" s="7"/>
      <c r="C17" s="1"/>
      <c r="D17" s="1"/>
      <c r="E17" s="1"/>
      <c r="F17" s="1"/>
      <c r="G17" s="1"/>
      <c r="H17" s="1"/>
      <c r="AI17" s="89" t="s">
        <v>20</v>
      </c>
    </row>
    <row r="18" spans="2:35" x14ac:dyDescent="0.25">
      <c r="AI18" s="89" t="s">
        <v>21</v>
      </c>
    </row>
    <row r="19" spans="2:35" x14ac:dyDescent="0.25">
      <c r="B19" s="6" t="s">
        <v>52</v>
      </c>
      <c r="AI19" s="89" t="s">
        <v>22</v>
      </c>
    </row>
    <row r="20" spans="2:35" s="10" customFormat="1" x14ac:dyDescent="0.25">
      <c r="B20" s="2" t="s">
        <v>35</v>
      </c>
      <c r="C20" s="4" t="s">
        <v>94</v>
      </c>
      <c r="D20" s="2" t="s">
        <v>95</v>
      </c>
      <c r="E20" s="2" t="s">
        <v>96</v>
      </c>
      <c r="AI20" s="89" t="s">
        <v>193</v>
      </c>
    </row>
    <row r="21" spans="2:35" ht="20.25" customHeight="1" x14ac:dyDescent="0.25">
      <c r="B21" s="3" t="s">
        <v>206</v>
      </c>
      <c r="C21" s="5">
        <v>20</v>
      </c>
      <c r="D21" s="5">
        <v>20</v>
      </c>
      <c r="E21" s="5">
        <v>20</v>
      </c>
      <c r="F21" s="6">
        <f>IF('Posouzení SV do 30.6.2024'!D17&lt;4001,1,IF('Posouzení SV do 30.6.2024'!D17&gt;8000,3,2))</f>
        <v>1</v>
      </c>
      <c r="AI21" s="89" t="s">
        <v>81</v>
      </c>
    </row>
    <row r="22" spans="2:35" ht="20.25" customHeight="1" x14ac:dyDescent="0.25">
      <c r="B22" s="3" t="s">
        <v>207</v>
      </c>
      <c r="C22" s="5">
        <v>25</v>
      </c>
      <c r="D22" s="5">
        <v>30</v>
      </c>
      <c r="E22" s="5">
        <v>40</v>
      </c>
      <c r="AI22" s="89" t="s">
        <v>82</v>
      </c>
    </row>
    <row r="23" spans="2:35" ht="20.25" customHeight="1" x14ac:dyDescent="0.25">
      <c r="B23" s="3" t="s">
        <v>208</v>
      </c>
      <c r="C23" s="5">
        <v>25</v>
      </c>
      <c r="D23" s="5">
        <v>30</v>
      </c>
      <c r="E23" s="5">
        <v>40</v>
      </c>
      <c r="AI23" s="89" t="s">
        <v>83</v>
      </c>
    </row>
    <row r="24" spans="2:35" s="12" customFormat="1" ht="20.25" customHeight="1" x14ac:dyDescent="0.25">
      <c r="B24" s="3" t="s">
        <v>124</v>
      </c>
      <c r="C24" s="5">
        <v>10</v>
      </c>
      <c r="D24" s="5">
        <v>10</v>
      </c>
      <c r="E24" s="5">
        <v>10</v>
      </c>
      <c r="AI24" s="89" t="s">
        <v>84</v>
      </c>
    </row>
    <row r="25" spans="2:35" s="12" customFormat="1" ht="20.25" customHeight="1" x14ac:dyDescent="0.25">
      <c r="B25" s="3" t="s">
        <v>125</v>
      </c>
      <c r="C25" s="5">
        <v>5</v>
      </c>
      <c r="D25" s="5">
        <v>5</v>
      </c>
      <c r="E25" s="5">
        <v>5</v>
      </c>
      <c r="AI25" s="89" t="s">
        <v>85</v>
      </c>
    </row>
    <row r="26" spans="2:35" s="12" customFormat="1" ht="20.25" customHeight="1" x14ac:dyDescent="0.25">
      <c r="B26" s="3" t="s">
        <v>209</v>
      </c>
      <c r="C26" s="5">
        <v>25</v>
      </c>
      <c r="D26" s="5">
        <v>30</v>
      </c>
      <c r="E26" s="5">
        <v>40</v>
      </c>
      <c r="AI26" s="89"/>
    </row>
    <row r="27" spans="2:35" x14ac:dyDescent="0.25">
      <c r="AI27" s="89" t="s">
        <v>86</v>
      </c>
    </row>
    <row r="28" spans="2:35" x14ac:dyDescent="0.25">
      <c r="B28" s="6" t="s">
        <v>53</v>
      </c>
      <c r="AI28" s="90" t="s">
        <v>194</v>
      </c>
    </row>
    <row r="29" spans="2:35" ht="63" customHeight="1" x14ac:dyDescent="0.25">
      <c r="B29" s="3" t="s">
        <v>37</v>
      </c>
      <c r="C29" s="5" t="s">
        <v>39</v>
      </c>
      <c r="D29" s="5" t="s">
        <v>40</v>
      </c>
      <c r="E29" s="5" t="s">
        <v>41</v>
      </c>
      <c r="F29" s="5" t="s">
        <v>42</v>
      </c>
      <c r="G29" s="5" t="s">
        <v>43</v>
      </c>
      <c r="H29" s="5" t="s">
        <v>44</v>
      </c>
      <c r="I29" s="5" t="s">
        <v>45</v>
      </c>
      <c r="J29" s="5" t="s">
        <v>46</v>
      </c>
      <c r="K29" s="5" t="s">
        <v>47</v>
      </c>
      <c r="L29" s="5" t="s">
        <v>48</v>
      </c>
      <c r="M29" s="5" t="s">
        <v>49</v>
      </c>
      <c r="N29" s="5" t="s">
        <v>50</v>
      </c>
      <c r="O29" s="5" t="s">
        <v>51</v>
      </c>
      <c r="AI29" s="90" t="s">
        <v>195</v>
      </c>
    </row>
    <row r="30" spans="2:35" x14ac:dyDescent="0.25">
      <c r="B30" s="3" t="s">
        <v>34</v>
      </c>
      <c r="C30" s="5">
        <v>10</v>
      </c>
      <c r="D30" s="5">
        <v>11</v>
      </c>
      <c r="E30" s="5">
        <v>12</v>
      </c>
      <c r="F30" s="5">
        <v>13</v>
      </c>
      <c r="G30" s="5">
        <v>14</v>
      </c>
      <c r="H30" s="5">
        <v>15</v>
      </c>
      <c r="I30" s="5">
        <v>16</v>
      </c>
      <c r="J30" s="5">
        <v>18</v>
      </c>
      <c r="K30" s="5">
        <v>19</v>
      </c>
      <c r="L30" s="5">
        <v>20</v>
      </c>
      <c r="M30" s="5">
        <v>21</v>
      </c>
      <c r="N30" s="5">
        <v>22</v>
      </c>
      <c r="O30" s="5">
        <v>23</v>
      </c>
      <c r="AI30" s="90" t="s">
        <v>196</v>
      </c>
    </row>
    <row r="31" spans="2:35" x14ac:dyDescent="0.25">
      <c r="B31" s="3" t="s">
        <v>207</v>
      </c>
      <c r="C31" s="5">
        <v>10</v>
      </c>
      <c r="D31" s="5">
        <v>10</v>
      </c>
      <c r="E31" s="5">
        <v>10</v>
      </c>
      <c r="F31" s="5">
        <v>10</v>
      </c>
      <c r="G31" s="5">
        <v>10</v>
      </c>
      <c r="H31" s="5">
        <v>10</v>
      </c>
      <c r="I31" s="5">
        <v>10</v>
      </c>
      <c r="J31" s="5">
        <v>10</v>
      </c>
      <c r="K31" s="5">
        <v>10</v>
      </c>
      <c r="L31" s="5">
        <v>10</v>
      </c>
      <c r="M31" s="5">
        <v>10</v>
      </c>
      <c r="N31" s="5">
        <v>10</v>
      </c>
      <c r="O31" s="5">
        <v>10</v>
      </c>
      <c r="AI31" s="90" t="s">
        <v>197</v>
      </c>
    </row>
    <row r="32" spans="2:35" x14ac:dyDescent="0.25">
      <c r="B32" s="3" t="s">
        <v>36</v>
      </c>
      <c r="C32" s="5">
        <v>10</v>
      </c>
      <c r="D32" s="5">
        <v>10</v>
      </c>
      <c r="E32" s="5">
        <v>10</v>
      </c>
      <c r="F32" s="5">
        <v>10</v>
      </c>
      <c r="G32" s="5">
        <v>10</v>
      </c>
      <c r="H32" s="5">
        <v>10</v>
      </c>
      <c r="I32" s="5">
        <v>10</v>
      </c>
      <c r="J32" s="5">
        <v>10</v>
      </c>
      <c r="K32" s="5">
        <v>10</v>
      </c>
      <c r="L32" s="5">
        <v>10</v>
      </c>
      <c r="M32" s="5">
        <v>10</v>
      </c>
      <c r="N32" s="5">
        <v>10</v>
      </c>
      <c r="O32" s="5">
        <v>10</v>
      </c>
      <c r="AI32" s="90" t="s">
        <v>198</v>
      </c>
    </row>
    <row r="33" spans="2:35" s="12" customFormat="1" x14ac:dyDescent="0.25">
      <c r="B33" s="3" t="s">
        <v>124</v>
      </c>
      <c r="C33" s="5">
        <v>10</v>
      </c>
      <c r="D33" s="5">
        <v>10</v>
      </c>
      <c r="E33" s="5">
        <v>10</v>
      </c>
      <c r="F33" s="5">
        <v>10</v>
      </c>
      <c r="G33" s="5">
        <v>10</v>
      </c>
      <c r="H33" s="5">
        <v>10</v>
      </c>
      <c r="I33" s="5">
        <v>10</v>
      </c>
      <c r="J33" s="5">
        <v>10</v>
      </c>
      <c r="K33" s="5">
        <v>10</v>
      </c>
      <c r="L33" s="5">
        <v>10</v>
      </c>
      <c r="M33" s="5">
        <v>10</v>
      </c>
      <c r="N33" s="5">
        <v>10</v>
      </c>
      <c r="O33" s="5">
        <v>10</v>
      </c>
      <c r="AI33" s="91" t="s">
        <v>201</v>
      </c>
    </row>
    <row r="34" spans="2:35" s="12" customFormat="1" x14ac:dyDescent="0.25">
      <c r="B34" s="3" t="s">
        <v>125</v>
      </c>
      <c r="C34" s="5">
        <v>5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5</v>
      </c>
      <c r="J34" s="5">
        <v>5</v>
      </c>
      <c r="K34" s="5">
        <v>5</v>
      </c>
      <c r="L34" s="5">
        <v>5</v>
      </c>
      <c r="M34" s="5">
        <v>5</v>
      </c>
      <c r="N34" s="5">
        <v>5</v>
      </c>
      <c r="O34" s="5">
        <v>5</v>
      </c>
    </row>
    <row r="35" spans="2:35" s="12" customFormat="1" x14ac:dyDescent="0.25">
      <c r="B35" s="3" t="s">
        <v>209</v>
      </c>
      <c r="C35" s="5">
        <v>10</v>
      </c>
      <c r="D35" s="5">
        <v>10</v>
      </c>
      <c r="E35" s="5">
        <v>10</v>
      </c>
      <c r="F35" s="5">
        <v>10</v>
      </c>
      <c r="G35" s="5">
        <v>10</v>
      </c>
      <c r="H35" s="5">
        <v>10</v>
      </c>
      <c r="I35" s="5">
        <v>10</v>
      </c>
      <c r="J35" s="5">
        <v>10</v>
      </c>
      <c r="K35" s="5">
        <v>10</v>
      </c>
      <c r="L35" s="5">
        <v>10</v>
      </c>
      <c r="M35" s="5">
        <v>10</v>
      </c>
      <c r="N35" s="5">
        <v>10</v>
      </c>
      <c r="O35" s="5">
        <v>10</v>
      </c>
    </row>
    <row r="36" spans="2:35" x14ac:dyDescent="0.25">
      <c r="B36" s="14">
        <f>LOOKUP('Posouzení SV do 30.6.2024'!D19,C36:O36,C37:O37)</f>
        <v>2</v>
      </c>
      <c r="C36" s="14">
        <v>0</v>
      </c>
      <c r="D36" s="14">
        <v>180</v>
      </c>
      <c r="E36" s="14">
        <v>230</v>
      </c>
      <c r="F36" s="14">
        <v>280</v>
      </c>
      <c r="G36" s="14">
        <v>330</v>
      </c>
      <c r="H36" s="14">
        <v>380</v>
      </c>
      <c r="I36" s="14">
        <v>430</v>
      </c>
      <c r="J36" s="14">
        <v>530</v>
      </c>
      <c r="K36" s="14">
        <v>580</v>
      </c>
      <c r="L36" s="14">
        <v>630</v>
      </c>
      <c r="M36" s="14">
        <v>680</v>
      </c>
      <c r="N36" s="14">
        <v>730</v>
      </c>
      <c r="O36" s="14">
        <v>780</v>
      </c>
    </row>
    <row r="37" spans="2:35" x14ac:dyDescent="0.25">
      <c r="B37" s="14">
        <f>LOOKUP('Návrh SV do 30.6.2024'!D17,C36:O36,C37:O37)</f>
        <v>3</v>
      </c>
      <c r="C37" s="14">
        <v>1</v>
      </c>
      <c r="D37" s="14">
        <v>2</v>
      </c>
      <c r="E37" s="14">
        <v>3</v>
      </c>
      <c r="F37" s="14">
        <v>4</v>
      </c>
      <c r="G37" s="14">
        <v>5</v>
      </c>
      <c r="H37" s="14">
        <v>6</v>
      </c>
      <c r="I37" s="14">
        <v>7</v>
      </c>
      <c r="J37" s="14">
        <v>8</v>
      </c>
      <c r="K37" s="14">
        <v>9</v>
      </c>
      <c r="L37" s="14">
        <v>10</v>
      </c>
      <c r="M37" s="14">
        <v>11</v>
      </c>
      <c r="N37" s="14">
        <v>12</v>
      </c>
      <c r="O37" s="14">
        <v>13</v>
      </c>
    </row>
    <row r="38" spans="2:35" x14ac:dyDescent="0.25">
      <c r="B38" s="6" t="s">
        <v>58</v>
      </c>
      <c r="J38" s="6" t="s">
        <v>58</v>
      </c>
    </row>
    <row r="39" spans="2:35" x14ac:dyDescent="0.25">
      <c r="B39" s="3" t="s">
        <v>59</v>
      </c>
      <c r="C39" s="5" t="s">
        <v>103</v>
      </c>
      <c r="D39" s="5" t="s">
        <v>62</v>
      </c>
      <c r="E39" s="5" t="s">
        <v>63</v>
      </c>
      <c r="F39" s="5" t="s">
        <v>216</v>
      </c>
      <c r="H39" s="5" t="s">
        <v>103</v>
      </c>
      <c r="J39" s="3" t="s">
        <v>59</v>
      </c>
      <c r="K39" s="5" t="s">
        <v>213</v>
      </c>
      <c r="L39" s="5" t="s">
        <v>214</v>
      </c>
    </row>
    <row r="40" spans="2:35" x14ac:dyDescent="0.25">
      <c r="B40" s="3" t="s">
        <v>60</v>
      </c>
      <c r="C40" s="5">
        <f>'Posouzení SV do 30.6.2024'!D35*0.2</f>
        <v>11</v>
      </c>
      <c r="D40" s="5">
        <f>'Posouzení SV do 30.6.2024'!D35*0.2</f>
        <v>11</v>
      </c>
      <c r="E40" s="5">
        <f>'Posouzení SV do 30.6.2024'!D35*0.2</f>
        <v>11</v>
      </c>
      <c r="F40" s="5">
        <v>0</v>
      </c>
      <c r="H40" s="5" t="s">
        <v>62</v>
      </c>
      <c r="J40" s="3" t="s">
        <v>211</v>
      </c>
      <c r="K40" s="5">
        <v>17</v>
      </c>
      <c r="L40" s="5">
        <f>0.125*'Návrh SV do 30.6.2024'!D31</f>
        <v>18.75</v>
      </c>
    </row>
    <row r="41" spans="2:35" x14ac:dyDescent="0.25">
      <c r="B41" s="3" t="s">
        <v>61</v>
      </c>
      <c r="C41" s="5">
        <v>0</v>
      </c>
      <c r="D41" s="5">
        <v>0</v>
      </c>
      <c r="E41" s="5">
        <v>0</v>
      </c>
      <c r="F41" s="5">
        <v>0</v>
      </c>
      <c r="H41" s="5" t="s">
        <v>63</v>
      </c>
      <c r="J41" s="3" t="s">
        <v>212</v>
      </c>
      <c r="K41" s="5">
        <f>'Návrh SV do 30.6.2024'!D35*0.2</f>
        <v>11</v>
      </c>
      <c r="L41" s="5">
        <f>'Návrh SV do 30.6.2024'!D35*0.2</f>
        <v>11</v>
      </c>
    </row>
    <row r="42" spans="2:35" x14ac:dyDescent="0.25">
      <c r="B42" s="3" t="s">
        <v>90</v>
      </c>
      <c r="C42" s="5">
        <f>'Posouzení SV do 30.6.2024'!D35*0.2</f>
        <v>11</v>
      </c>
      <c r="D42" s="5">
        <f>'Posouzení SV do 30.6.2024'!D35*0.2</f>
        <v>11</v>
      </c>
      <c r="E42" s="5">
        <v>0</v>
      </c>
      <c r="F42" s="5">
        <v>0</v>
      </c>
      <c r="H42" s="5" t="s">
        <v>216</v>
      </c>
    </row>
    <row r="43" spans="2:35" x14ac:dyDescent="0.25">
      <c r="B43" s="3" t="s">
        <v>210</v>
      </c>
      <c r="C43" s="5">
        <f>'Posouzení SV do 30.6.2024'!D35*0.2</f>
        <v>11</v>
      </c>
      <c r="D43" s="5">
        <f>'Posouzení SV do 30.6.2024'!D35*0.2</f>
        <v>11</v>
      </c>
      <c r="E43" s="5">
        <v>0</v>
      </c>
      <c r="F43" s="5">
        <v>0</v>
      </c>
      <c r="J43" s="1"/>
      <c r="K43" s="1"/>
      <c r="L43" s="1"/>
      <c r="M43" s="1"/>
      <c r="N43" s="1"/>
    </row>
    <row r="45" spans="2:35" x14ac:dyDescent="0.25">
      <c r="C45" s="1"/>
      <c r="D45" s="1"/>
      <c r="E45" s="1"/>
      <c r="F45" s="1"/>
      <c r="G45" s="1"/>
      <c r="H45" s="1"/>
      <c r="I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2:35" x14ac:dyDescent="0.25">
      <c r="B46" s="6" t="s">
        <v>98</v>
      </c>
    </row>
    <row r="47" spans="2:35" ht="82.5" x14ac:dyDescent="0.25">
      <c r="B47" s="9" t="s">
        <v>64</v>
      </c>
      <c r="C47" s="8" t="s">
        <v>87</v>
      </c>
      <c r="D47" s="8" t="s">
        <v>88</v>
      </c>
      <c r="E47" s="8" t="s">
        <v>89</v>
      </c>
      <c r="F47" s="6">
        <f>INDEX(C16:Z16,1,'Posouzení SV do 30.6.2024'!D9)</f>
        <v>1</v>
      </c>
    </row>
    <row r="48" spans="2:35" ht="33" x14ac:dyDescent="0.25">
      <c r="B48" s="74" t="s">
        <v>217</v>
      </c>
      <c r="C48" s="75">
        <v>5</v>
      </c>
      <c r="D48" s="75">
        <v>3</v>
      </c>
      <c r="E48" s="75">
        <v>0</v>
      </c>
    </row>
    <row r="49" spans="2:5" x14ac:dyDescent="0.25">
      <c r="B49" s="74" t="s">
        <v>218</v>
      </c>
      <c r="C49" s="75">
        <v>2</v>
      </c>
      <c r="D49" s="75">
        <v>0</v>
      </c>
      <c r="E49" s="75">
        <v>0</v>
      </c>
    </row>
    <row r="50" spans="2:5" x14ac:dyDescent="0.25">
      <c r="B50" s="74" t="s">
        <v>65</v>
      </c>
      <c r="C50" s="75">
        <v>2</v>
      </c>
      <c r="D50" s="75">
        <v>0</v>
      </c>
      <c r="E50" s="75">
        <v>0</v>
      </c>
    </row>
    <row r="51" spans="2:5" ht="33" x14ac:dyDescent="0.25">
      <c r="B51" s="74" t="s">
        <v>219</v>
      </c>
      <c r="C51" s="75">
        <v>0</v>
      </c>
      <c r="D51" s="75">
        <v>0</v>
      </c>
      <c r="E51" s="75">
        <v>0</v>
      </c>
    </row>
    <row r="53" spans="2:5" x14ac:dyDescent="0.25">
      <c r="B53" s="6" t="s">
        <v>106</v>
      </c>
    </row>
    <row r="54" spans="2:5" x14ac:dyDescent="0.25">
      <c r="B54" s="6" t="s">
        <v>105</v>
      </c>
    </row>
    <row r="55" spans="2:5" x14ac:dyDescent="0.25">
      <c r="B55" s="6" t="s">
        <v>166</v>
      </c>
    </row>
    <row r="56" spans="2:5" x14ac:dyDescent="0.25">
      <c r="B56" s="6" t="s">
        <v>165</v>
      </c>
    </row>
  </sheetData>
  <sheetProtection algorithmName="SHA-512" hashValue="jHE6aJdWpT1RcunoP3mEwm0xLIAXsUKi0nH0U13/rpBZcD65REh1tvgeMQ8VOfCAhA1dlCf9KW7zVpr+MOSzUQ==" saltValue="mjbabF3P7hrXHREPB3fG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AB16-B3C2-4B31-8345-AC1F61AAE65A}">
  <sheetPr codeName="List7"/>
  <dimension ref="A1:AI56"/>
  <sheetViews>
    <sheetView zoomScale="55" zoomScaleNormal="55" workbookViewId="0">
      <selection activeCell="U24" sqref="U24"/>
    </sheetView>
  </sheetViews>
  <sheetFormatPr defaultColWidth="9.28515625" defaultRowHeight="16.5" x14ac:dyDescent="0.25"/>
  <cols>
    <col min="1" max="1" width="4" customWidth="1"/>
    <col min="2" max="2" width="22.28515625" style="6" customWidth="1"/>
    <col min="3" max="14" width="9.7109375" style="6" customWidth="1"/>
    <col min="15" max="15" width="12.28515625" style="6" customWidth="1"/>
    <col min="16" max="33" width="9.7109375" style="6" customWidth="1"/>
    <col min="34" max="34" width="9.28515625" style="6"/>
    <col min="35" max="35" width="45.28515625" style="6" customWidth="1"/>
    <col min="36" max="16384" width="9.28515625" style="6"/>
  </cols>
  <sheetData>
    <row r="1" spans="2:35" x14ac:dyDescent="0.25">
      <c r="B1" s="6" t="s">
        <v>16</v>
      </c>
    </row>
    <row r="2" spans="2:35" ht="99" x14ac:dyDescent="0.25">
      <c r="B2" s="74" t="s">
        <v>10</v>
      </c>
      <c r="C2" s="75" t="s">
        <v>11</v>
      </c>
      <c r="D2" s="75" t="s">
        <v>12</v>
      </c>
      <c r="E2" s="75" t="s">
        <v>13</v>
      </c>
      <c r="F2" s="75" t="s">
        <v>14</v>
      </c>
      <c r="G2" s="75" t="s">
        <v>15</v>
      </c>
      <c r="H2" s="75" t="s">
        <v>17</v>
      </c>
      <c r="I2" s="75" t="s">
        <v>238</v>
      </c>
      <c r="J2" s="75" t="s">
        <v>76</v>
      </c>
      <c r="K2" s="75" t="s">
        <v>75</v>
      </c>
      <c r="L2" s="75" t="s">
        <v>18</v>
      </c>
      <c r="M2" s="75" t="s">
        <v>80</v>
      </c>
      <c r="N2" s="75" t="s">
        <v>73</v>
      </c>
      <c r="O2" s="75" t="s">
        <v>67</v>
      </c>
      <c r="P2" s="75" t="s">
        <v>70</v>
      </c>
      <c r="Q2" s="75" t="s">
        <v>74</v>
      </c>
      <c r="R2" s="75" t="s">
        <v>19</v>
      </c>
      <c r="S2" s="75" t="s">
        <v>20</v>
      </c>
      <c r="T2" s="75" t="s">
        <v>21</v>
      </c>
      <c r="U2" s="75" t="s">
        <v>22</v>
      </c>
      <c r="V2" s="75" t="s">
        <v>193</v>
      </c>
      <c r="W2" s="75" t="s">
        <v>81</v>
      </c>
      <c r="X2" s="75" t="s">
        <v>82</v>
      </c>
      <c r="Y2" s="75" t="s">
        <v>83</v>
      </c>
      <c r="Z2" s="75" t="s">
        <v>84</v>
      </c>
      <c r="AA2" s="75" t="s">
        <v>85</v>
      </c>
      <c r="AB2" s="75" t="s">
        <v>86</v>
      </c>
      <c r="AC2" s="75" t="s">
        <v>194</v>
      </c>
      <c r="AD2" s="75" t="s">
        <v>195</v>
      </c>
      <c r="AE2" s="75" t="s">
        <v>196</v>
      </c>
      <c r="AF2" s="75" t="s">
        <v>197</v>
      </c>
      <c r="AG2" s="75" t="s">
        <v>198</v>
      </c>
      <c r="AH2" s="75" t="s">
        <v>199</v>
      </c>
      <c r="AI2" s="89" t="s">
        <v>104</v>
      </c>
    </row>
    <row r="3" spans="2:35" ht="66" x14ac:dyDescent="0.25">
      <c r="B3" s="74" t="s">
        <v>99</v>
      </c>
      <c r="C3" s="74" t="s">
        <v>77</v>
      </c>
      <c r="D3" s="74" t="s">
        <v>77</v>
      </c>
      <c r="E3" s="75" t="s">
        <v>78</v>
      </c>
      <c r="F3" s="74" t="s">
        <v>77</v>
      </c>
      <c r="G3" s="74" t="s">
        <v>77</v>
      </c>
      <c r="H3" s="75" t="s">
        <v>78</v>
      </c>
      <c r="I3" s="75" t="s">
        <v>78</v>
      </c>
      <c r="J3" s="74" t="s">
        <v>77</v>
      </c>
      <c r="K3" s="74" t="s">
        <v>77</v>
      </c>
      <c r="L3" s="74" t="s">
        <v>77</v>
      </c>
      <c r="M3" s="75" t="s">
        <v>78</v>
      </c>
      <c r="N3" s="75" t="s">
        <v>78</v>
      </c>
      <c r="O3" s="75" t="s">
        <v>79</v>
      </c>
      <c r="P3" s="75" t="s">
        <v>79</v>
      </c>
      <c r="Q3" s="74" t="s">
        <v>77</v>
      </c>
      <c r="R3" s="74" t="s">
        <v>77</v>
      </c>
      <c r="S3" s="75" t="s">
        <v>78</v>
      </c>
      <c r="T3" s="75" t="s">
        <v>78</v>
      </c>
      <c r="U3" s="75" t="s">
        <v>78</v>
      </c>
      <c r="V3" s="75" t="s">
        <v>79</v>
      </c>
      <c r="W3" s="75" t="s">
        <v>79</v>
      </c>
      <c r="X3" s="75" t="s">
        <v>79</v>
      </c>
      <c r="Y3" s="75" t="s">
        <v>79</v>
      </c>
      <c r="Z3" s="75" t="s">
        <v>79</v>
      </c>
      <c r="AA3" s="75" t="s">
        <v>79</v>
      </c>
      <c r="AB3" s="75" t="s">
        <v>79</v>
      </c>
      <c r="AC3" s="75" t="s">
        <v>79</v>
      </c>
      <c r="AD3" s="75" t="s">
        <v>79</v>
      </c>
      <c r="AE3" s="75" t="s">
        <v>79</v>
      </c>
      <c r="AF3" s="75" t="s">
        <v>79</v>
      </c>
      <c r="AG3" s="75" t="s">
        <v>79</v>
      </c>
      <c r="AH3" s="75" t="s">
        <v>79</v>
      </c>
      <c r="AI3" s="89" t="s">
        <v>12</v>
      </c>
    </row>
    <row r="4" spans="2:35" ht="33" x14ac:dyDescent="0.25">
      <c r="B4" s="76" t="s">
        <v>4</v>
      </c>
      <c r="C4" s="77">
        <v>2500</v>
      </c>
      <c r="D4" s="77">
        <v>2200</v>
      </c>
      <c r="E4" s="77">
        <v>2100</v>
      </c>
      <c r="F4" s="77">
        <v>2100</v>
      </c>
      <c r="G4" s="77" t="s">
        <v>38</v>
      </c>
      <c r="H4" s="77" t="s">
        <v>38</v>
      </c>
      <c r="I4" s="77" t="s">
        <v>38</v>
      </c>
      <c r="J4" s="77" t="s">
        <v>38</v>
      </c>
      <c r="K4" s="77" t="s">
        <v>38</v>
      </c>
      <c r="L4" s="77" t="s">
        <v>38</v>
      </c>
      <c r="M4" s="77" t="s">
        <v>38</v>
      </c>
      <c r="N4" s="77" t="s">
        <v>38</v>
      </c>
      <c r="O4" s="77" t="s">
        <v>38</v>
      </c>
      <c r="P4" s="77" t="s">
        <v>38</v>
      </c>
      <c r="Q4" s="77" t="s">
        <v>38</v>
      </c>
      <c r="R4" s="77" t="s">
        <v>38</v>
      </c>
      <c r="S4" s="77" t="s">
        <v>38</v>
      </c>
      <c r="T4" s="77" t="s">
        <v>38</v>
      </c>
      <c r="U4" s="77" t="s">
        <v>38</v>
      </c>
      <c r="V4" s="77" t="s">
        <v>38</v>
      </c>
      <c r="W4" s="77" t="s">
        <v>38</v>
      </c>
      <c r="X4" s="77" t="s">
        <v>38</v>
      </c>
      <c r="Y4" s="77" t="s">
        <v>38</v>
      </c>
      <c r="Z4" s="77" t="s">
        <v>38</v>
      </c>
      <c r="AA4" s="77" t="s">
        <v>38</v>
      </c>
      <c r="AB4" s="77" t="s">
        <v>38</v>
      </c>
      <c r="AC4" s="77" t="s">
        <v>38</v>
      </c>
      <c r="AD4" s="77" t="s">
        <v>38</v>
      </c>
      <c r="AE4" s="77" t="s">
        <v>38</v>
      </c>
      <c r="AF4" s="77" t="s">
        <v>38</v>
      </c>
      <c r="AG4" s="77" t="s">
        <v>38</v>
      </c>
      <c r="AH4" s="77" t="s">
        <v>38</v>
      </c>
      <c r="AI4" s="89" t="s">
        <v>13</v>
      </c>
    </row>
    <row r="5" spans="2:35" x14ac:dyDescent="0.25">
      <c r="B5" s="76" t="s">
        <v>5</v>
      </c>
      <c r="C5" s="77">
        <v>2500</v>
      </c>
      <c r="D5" s="77">
        <v>2200</v>
      </c>
      <c r="E5" s="77" t="s">
        <v>38</v>
      </c>
      <c r="F5" s="77">
        <v>2100</v>
      </c>
      <c r="G5" s="77">
        <v>2100</v>
      </c>
      <c r="H5" s="77">
        <v>2300</v>
      </c>
      <c r="I5" s="77">
        <v>2200</v>
      </c>
      <c r="J5" s="77" t="s">
        <v>38</v>
      </c>
      <c r="K5" s="77" t="s">
        <v>38</v>
      </c>
      <c r="L5" s="77" t="s">
        <v>38</v>
      </c>
      <c r="M5" s="77" t="s">
        <v>38</v>
      </c>
      <c r="N5" s="77" t="s">
        <v>38</v>
      </c>
      <c r="O5" s="77" t="s">
        <v>38</v>
      </c>
      <c r="P5" s="77" t="s">
        <v>38</v>
      </c>
      <c r="Q5" s="77" t="s">
        <v>38</v>
      </c>
      <c r="R5" s="77" t="s">
        <v>38</v>
      </c>
      <c r="S5" s="77" t="s">
        <v>38</v>
      </c>
      <c r="T5" s="77" t="s">
        <v>38</v>
      </c>
      <c r="U5" s="77" t="s">
        <v>38</v>
      </c>
      <c r="V5" s="77" t="s">
        <v>38</v>
      </c>
      <c r="W5" s="77" t="s">
        <v>38</v>
      </c>
      <c r="X5" s="77" t="s">
        <v>38</v>
      </c>
      <c r="Y5" s="77" t="s">
        <v>38</v>
      </c>
      <c r="Z5" s="77" t="s">
        <v>38</v>
      </c>
      <c r="AA5" s="77" t="s">
        <v>38</v>
      </c>
      <c r="AB5" s="77" t="s">
        <v>38</v>
      </c>
      <c r="AC5" s="77" t="s">
        <v>38</v>
      </c>
      <c r="AD5" s="77" t="s">
        <v>38</v>
      </c>
      <c r="AE5" s="77" t="s">
        <v>38</v>
      </c>
      <c r="AF5" s="77" t="s">
        <v>38</v>
      </c>
      <c r="AG5" s="77" t="s">
        <v>38</v>
      </c>
      <c r="AH5" s="77" t="s">
        <v>38</v>
      </c>
      <c r="AI5" s="89" t="s">
        <v>14</v>
      </c>
    </row>
    <row r="6" spans="2:35" x14ac:dyDescent="0.25">
      <c r="B6" s="76" t="s">
        <v>236</v>
      </c>
      <c r="C6" s="77">
        <v>2600</v>
      </c>
      <c r="D6" s="77">
        <v>2200</v>
      </c>
      <c r="E6" s="77" t="s">
        <v>38</v>
      </c>
      <c r="F6" s="77">
        <v>2100</v>
      </c>
      <c r="G6" s="77">
        <v>2100</v>
      </c>
      <c r="H6" s="77">
        <v>2300</v>
      </c>
      <c r="I6" s="77">
        <v>2200</v>
      </c>
      <c r="J6" s="77" t="s">
        <v>38</v>
      </c>
      <c r="K6" s="77" t="s">
        <v>38</v>
      </c>
      <c r="L6" s="77" t="s">
        <v>38</v>
      </c>
      <c r="M6" s="77" t="s">
        <v>38</v>
      </c>
      <c r="N6" s="77" t="s">
        <v>38</v>
      </c>
      <c r="O6" s="77" t="s">
        <v>38</v>
      </c>
      <c r="P6" s="77" t="s">
        <v>38</v>
      </c>
      <c r="Q6" s="77" t="s">
        <v>38</v>
      </c>
      <c r="R6" s="77" t="s">
        <v>38</v>
      </c>
      <c r="S6" s="77" t="s">
        <v>38</v>
      </c>
      <c r="T6" s="77" t="s">
        <v>38</v>
      </c>
      <c r="U6" s="77" t="s">
        <v>38</v>
      </c>
      <c r="V6" s="77" t="s">
        <v>38</v>
      </c>
      <c r="W6" s="77" t="s">
        <v>38</v>
      </c>
      <c r="X6" s="77" t="s">
        <v>38</v>
      </c>
      <c r="Y6" s="77" t="s">
        <v>38</v>
      </c>
      <c r="Z6" s="77" t="s">
        <v>38</v>
      </c>
      <c r="AA6" s="77" t="s">
        <v>38</v>
      </c>
      <c r="AB6" s="77" t="s">
        <v>38</v>
      </c>
      <c r="AC6" s="77" t="s">
        <v>38</v>
      </c>
      <c r="AD6" s="77" t="s">
        <v>38</v>
      </c>
      <c r="AE6" s="77" t="s">
        <v>38</v>
      </c>
      <c r="AF6" s="77" t="s">
        <v>38</v>
      </c>
      <c r="AG6" s="77" t="s">
        <v>38</v>
      </c>
      <c r="AH6" s="77" t="s">
        <v>38</v>
      </c>
      <c r="AI6" s="89" t="s">
        <v>15</v>
      </c>
    </row>
    <row r="7" spans="2:35" ht="33" x14ac:dyDescent="0.25">
      <c r="B7" s="78" t="s">
        <v>6</v>
      </c>
      <c r="C7" s="79" t="s">
        <v>38</v>
      </c>
      <c r="D7" s="79" t="s">
        <v>38</v>
      </c>
      <c r="E7" s="79" t="s">
        <v>38</v>
      </c>
      <c r="F7" s="79">
        <v>2500</v>
      </c>
      <c r="G7" s="79" t="s">
        <v>38</v>
      </c>
      <c r="H7" s="79" t="s">
        <v>38</v>
      </c>
      <c r="I7" s="79" t="s">
        <v>38</v>
      </c>
      <c r="J7" s="79">
        <v>2700</v>
      </c>
      <c r="K7" s="79">
        <v>2500</v>
      </c>
      <c r="L7" s="79">
        <v>3000</v>
      </c>
      <c r="M7" s="79" t="s">
        <v>38</v>
      </c>
      <c r="N7" s="79" t="s">
        <v>38</v>
      </c>
      <c r="O7" s="79" t="s">
        <v>38</v>
      </c>
      <c r="P7" s="79" t="s">
        <v>38</v>
      </c>
      <c r="Q7" s="79" t="s">
        <v>38</v>
      </c>
      <c r="R7" s="79" t="s">
        <v>38</v>
      </c>
      <c r="S7" s="79" t="s">
        <v>38</v>
      </c>
      <c r="T7" s="79" t="s">
        <v>38</v>
      </c>
      <c r="U7" s="79" t="s">
        <v>38</v>
      </c>
      <c r="V7" s="79" t="s">
        <v>38</v>
      </c>
      <c r="W7" s="79" t="s">
        <v>38</v>
      </c>
      <c r="X7" s="79" t="s">
        <v>38</v>
      </c>
      <c r="Y7" s="79" t="s">
        <v>38</v>
      </c>
      <c r="Z7" s="79" t="s">
        <v>38</v>
      </c>
      <c r="AA7" s="79" t="s">
        <v>38</v>
      </c>
      <c r="AB7" s="79" t="s">
        <v>38</v>
      </c>
      <c r="AC7" s="79" t="s">
        <v>38</v>
      </c>
      <c r="AD7" s="79" t="s">
        <v>38</v>
      </c>
      <c r="AE7" s="79" t="s">
        <v>38</v>
      </c>
      <c r="AF7" s="79" t="s">
        <v>38</v>
      </c>
      <c r="AG7" s="79" t="s">
        <v>38</v>
      </c>
      <c r="AH7" s="79" t="s">
        <v>38</v>
      </c>
      <c r="AI7" s="89" t="s">
        <v>17</v>
      </c>
    </row>
    <row r="8" spans="2:35" x14ac:dyDescent="0.25">
      <c r="B8" s="78" t="s">
        <v>72</v>
      </c>
      <c r="C8" s="79">
        <v>3000</v>
      </c>
      <c r="D8" s="79" t="s">
        <v>38</v>
      </c>
      <c r="E8" s="79" t="s">
        <v>38</v>
      </c>
      <c r="F8" s="79">
        <v>2400</v>
      </c>
      <c r="G8" s="79" t="s">
        <v>38</v>
      </c>
      <c r="H8" s="79" t="s">
        <v>38</v>
      </c>
      <c r="I8" s="79" t="s">
        <v>38</v>
      </c>
      <c r="J8" s="79">
        <v>3000</v>
      </c>
      <c r="K8" s="79">
        <v>2400</v>
      </c>
      <c r="L8" s="79">
        <v>3000</v>
      </c>
      <c r="M8" s="79">
        <v>3000</v>
      </c>
      <c r="N8" s="79">
        <v>2400</v>
      </c>
      <c r="O8" s="79" t="s">
        <v>38</v>
      </c>
      <c r="P8" s="79" t="s">
        <v>38</v>
      </c>
      <c r="Q8" s="79" t="s">
        <v>38</v>
      </c>
      <c r="R8" s="79" t="s">
        <v>38</v>
      </c>
      <c r="S8" s="79" t="s">
        <v>38</v>
      </c>
      <c r="T8" s="79" t="s">
        <v>38</v>
      </c>
      <c r="U8" s="79" t="s">
        <v>38</v>
      </c>
      <c r="V8" s="79" t="s">
        <v>38</v>
      </c>
      <c r="W8" s="79" t="s">
        <v>38</v>
      </c>
      <c r="X8" s="79" t="s">
        <v>38</v>
      </c>
      <c r="Y8" s="79" t="s">
        <v>38</v>
      </c>
      <c r="Z8" s="79" t="s">
        <v>38</v>
      </c>
      <c r="AA8" s="79" t="s">
        <v>38</v>
      </c>
      <c r="AB8" s="79" t="s">
        <v>38</v>
      </c>
      <c r="AC8" s="79" t="s">
        <v>38</v>
      </c>
      <c r="AD8" s="79" t="s">
        <v>38</v>
      </c>
      <c r="AE8" s="79" t="s">
        <v>38</v>
      </c>
      <c r="AF8" s="79" t="s">
        <v>38</v>
      </c>
      <c r="AG8" s="79" t="s">
        <v>38</v>
      </c>
      <c r="AH8" s="79" t="s">
        <v>38</v>
      </c>
      <c r="AI8" s="89" t="s">
        <v>238</v>
      </c>
    </row>
    <row r="9" spans="2:35" x14ac:dyDescent="0.25">
      <c r="B9" s="80" t="s">
        <v>8</v>
      </c>
      <c r="C9" s="81" t="s">
        <v>38</v>
      </c>
      <c r="D9" s="81" t="s">
        <v>38</v>
      </c>
      <c r="E9" s="81" t="s">
        <v>38</v>
      </c>
      <c r="F9" s="81" t="s">
        <v>38</v>
      </c>
      <c r="G9" s="81" t="s">
        <v>38</v>
      </c>
      <c r="H9" s="81" t="s">
        <v>38</v>
      </c>
      <c r="I9" s="81" t="s">
        <v>38</v>
      </c>
      <c r="J9" s="81">
        <v>2700</v>
      </c>
      <c r="K9" s="81">
        <v>2500</v>
      </c>
      <c r="L9" s="81">
        <v>3000</v>
      </c>
      <c r="M9" s="81" t="s">
        <v>38</v>
      </c>
      <c r="N9" s="81" t="s">
        <v>38</v>
      </c>
      <c r="O9" s="81" t="s">
        <v>38</v>
      </c>
      <c r="P9" s="81" t="s">
        <v>38</v>
      </c>
      <c r="Q9" s="81" t="s">
        <v>38</v>
      </c>
      <c r="R9" s="81" t="s">
        <v>38</v>
      </c>
      <c r="S9" s="81" t="s">
        <v>38</v>
      </c>
      <c r="T9" s="81" t="s">
        <v>38</v>
      </c>
      <c r="U9" s="81" t="s">
        <v>38</v>
      </c>
      <c r="V9" s="81">
        <v>2500</v>
      </c>
      <c r="W9" s="81">
        <v>2600</v>
      </c>
      <c r="X9" s="81">
        <v>2700</v>
      </c>
      <c r="Y9" s="81">
        <v>3000</v>
      </c>
      <c r="Z9" s="81">
        <v>3250</v>
      </c>
      <c r="AA9" s="81">
        <v>4500</v>
      </c>
      <c r="AB9" s="81">
        <v>3000</v>
      </c>
      <c r="AC9" s="81">
        <v>2300</v>
      </c>
      <c r="AD9" s="81">
        <v>2300</v>
      </c>
      <c r="AE9" s="81">
        <v>2400</v>
      </c>
      <c r="AF9" s="81">
        <v>3600</v>
      </c>
      <c r="AG9" s="81" t="s">
        <v>38</v>
      </c>
      <c r="AH9" s="81" t="s">
        <v>38</v>
      </c>
      <c r="AI9" s="89" t="s">
        <v>76</v>
      </c>
    </row>
    <row r="10" spans="2:35" ht="33" x14ac:dyDescent="0.25">
      <c r="B10" s="82" t="s">
        <v>66</v>
      </c>
      <c r="C10" s="13" t="s">
        <v>38</v>
      </c>
      <c r="D10" s="13" t="s">
        <v>38</v>
      </c>
      <c r="E10" s="13" t="s">
        <v>38</v>
      </c>
      <c r="F10" s="13" t="s">
        <v>38</v>
      </c>
      <c r="G10" s="13" t="s">
        <v>38</v>
      </c>
      <c r="H10" s="13" t="s">
        <v>38</v>
      </c>
      <c r="I10" s="13" t="s">
        <v>38</v>
      </c>
      <c r="J10" s="13">
        <v>3000</v>
      </c>
      <c r="K10" s="13" t="s">
        <v>38</v>
      </c>
      <c r="L10" s="13" t="s">
        <v>38</v>
      </c>
      <c r="M10" s="13">
        <v>3000</v>
      </c>
      <c r="N10" s="13" t="s">
        <v>38</v>
      </c>
      <c r="O10" s="13">
        <v>3000</v>
      </c>
      <c r="P10" s="13" t="s">
        <v>38</v>
      </c>
      <c r="Q10" s="13" t="s">
        <v>38</v>
      </c>
      <c r="R10" s="13" t="s">
        <v>38</v>
      </c>
      <c r="S10" s="13" t="s">
        <v>38</v>
      </c>
      <c r="T10" s="13" t="s">
        <v>38</v>
      </c>
      <c r="U10" s="13">
        <v>3000</v>
      </c>
      <c r="V10" s="13" t="s">
        <v>38</v>
      </c>
      <c r="W10" s="13" t="s">
        <v>38</v>
      </c>
      <c r="X10" s="13" t="s">
        <v>38</v>
      </c>
      <c r="Y10" s="13" t="s">
        <v>38</v>
      </c>
      <c r="Z10" s="13" t="s">
        <v>38</v>
      </c>
      <c r="AA10" s="13" t="s">
        <v>38</v>
      </c>
      <c r="AB10" s="13" t="s">
        <v>38</v>
      </c>
      <c r="AC10" s="13" t="s">
        <v>38</v>
      </c>
      <c r="AD10" s="13" t="s">
        <v>38</v>
      </c>
      <c r="AE10" s="13" t="s">
        <v>38</v>
      </c>
      <c r="AF10" s="13" t="s">
        <v>38</v>
      </c>
      <c r="AG10" s="13" t="s">
        <v>38</v>
      </c>
      <c r="AH10" s="13" t="s">
        <v>38</v>
      </c>
      <c r="AI10" s="89" t="s">
        <v>75</v>
      </c>
    </row>
    <row r="11" spans="2:35" ht="33" x14ac:dyDescent="0.25">
      <c r="B11" s="82" t="s">
        <v>71</v>
      </c>
      <c r="C11" s="13" t="s">
        <v>38</v>
      </c>
      <c r="D11" s="13" t="s">
        <v>38</v>
      </c>
      <c r="E11" s="13" t="s">
        <v>38</v>
      </c>
      <c r="F11" s="13" t="s">
        <v>38</v>
      </c>
      <c r="G11" s="13" t="s">
        <v>38</v>
      </c>
      <c r="H11" s="13">
        <v>3000</v>
      </c>
      <c r="I11" s="13">
        <v>3000</v>
      </c>
      <c r="J11" s="13">
        <v>3000</v>
      </c>
      <c r="K11" s="13" t="s">
        <v>38</v>
      </c>
      <c r="L11" s="13" t="s">
        <v>38</v>
      </c>
      <c r="M11" s="13">
        <v>3000</v>
      </c>
      <c r="N11" s="13" t="s">
        <v>38</v>
      </c>
      <c r="O11" s="13">
        <v>3000</v>
      </c>
      <c r="P11" s="13" t="s">
        <v>38</v>
      </c>
      <c r="Q11" s="13" t="s">
        <v>38</v>
      </c>
      <c r="R11" s="13" t="s">
        <v>38</v>
      </c>
      <c r="S11" s="13" t="s">
        <v>38</v>
      </c>
      <c r="T11" s="13" t="s">
        <v>38</v>
      </c>
      <c r="U11" s="13">
        <v>3000</v>
      </c>
      <c r="V11" s="13" t="s">
        <v>38</v>
      </c>
      <c r="W11" s="13" t="s">
        <v>38</v>
      </c>
      <c r="X11" s="13" t="s">
        <v>38</v>
      </c>
      <c r="Y11" s="13" t="s">
        <v>38</v>
      </c>
      <c r="Z11" s="13" t="s">
        <v>38</v>
      </c>
      <c r="AA11" s="13" t="s">
        <v>38</v>
      </c>
      <c r="AB11" s="13" t="s">
        <v>38</v>
      </c>
      <c r="AC11" s="13" t="s">
        <v>38</v>
      </c>
      <c r="AD11" s="13" t="s">
        <v>38</v>
      </c>
      <c r="AE11" s="13" t="s">
        <v>38</v>
      </c>
      <c r="AF11" s="13" t="s">
        <v>38</v>
      </c>
      <c r="AG11" s="13" t="s">
        <v>38</v>
      </c>
      <c r="AH11" s="13" t="s">
        <v>38</v>
      </c>
      <c r="AI11" s="89" t="s">
        <v>18</v>
      </c>
    </row>
    <row r="12" spans="2:35" x14ac:dyDescent="0.25">
      <c r="B12" s="82" t="s">
        <v>68</v>
      </c>
      <c r="C12" s="13" t="s">
        <v>38</v>
      </c>
      <c r="D12" s="13" t="s">
        <v>38</v>
      </c>
      <c r="E12" s="13" t="s">
        <v>38</v>
      </c>
      <c r="F12" s="13" t="s">
        <v>38</v>
      </c>
      <c r="G12" s="13" t="s">
        <v>38</v>
      </c>
      <c r="H12" s="13" t="s">
        <v>38</v>
      </c>
      <c r="I12" s="13" t="s">
        <v>38</v>
      </c>
      <c r="J12" s="13" t="s">
        <v>38</v>
      </c>
      <c r="K12" s="13" t="s">
        <v>38</v>
      </c>
      <c r="L12" s="13" t="s">
        <v>38</v>
      </c>
      <c r="M12" s="13" t="s">
        <v>38</v>
      </c>
      <c r="N12" s="13" t="s">
        <v>38</v>
      </c>
      <c r="O12" s="13" t="s">
        <v>38</v>
      </c>
      <c r="P12" s="13">
        <v>2200</v>
      </c>
      <c r="Q12" s="13" t="s">
        <v>38</v>
      </c>
      <c r="R12" s="13" t="s">
        <v>38</v>
      </c>
      <c r="S12" s="13" t="s">
        <v>38</v>
      </c>
      <c r="T12" s="13" t="s">
        <v>38</v>
      </c>
      <c r="U12" s="13">
        <v>3000</v>
      </c>
      <c r="V12" s="13" t="s">
        <v>38</v>
      </c>
      <c r="W12" s="13" t="s">
        <v>38</v>
      </c>
      <c r="X12" s="13" t="s">
        <v>38</v>
      </c>
      <c r="Y12" s="13" t="s">
        <v>38</v>
      </c>
      <c r="Z12" s="13" t="s">
        <v>38</v>
      </c>
      <c r="AA12" s="13" t="s">
        <v>38</v>
      </c>
      <c r="AB12" s="13" t="s">
        <v>38</v>
      </c>
      <c r="AC12" s="13" t="s">
        <v>38</v>
      </c>
      <c r="AD12" s="13" t="s">
        <v>38</v>
      </c>
      <c r="AE12" s="13" t="s">
        <v>38</v>
      </c>
      <c r="AF12" s="13" t="s">
        <v>38</v>
      </c>
      <c r="AG12" s="13" t="s">
        <v>38</v>
      </c>
      <c r="AH12" s="13" t="s">
        <v>38</v>
      </c>
      <c r="AI12" s="89" t="s">
        <v>80</v>
      </c>
    </row>
    <row r="13" spans="2:35" x14ac:dyDescent="0.25">
      <c r="B13" s="82" t="s">
        <v>69</v>
      </c>
      <c r="C13" s="13" t="s">
        <v>38</v>
      </c>
      <c r="D13" s="13" t="s">
        <v>38</v>
      </c>
      <c r="E13" s="13" t="s">
        <v>38</v>
      </c>
      <c r="F13" s="13" t="s">
        <v>38</v>
      </c>
      <c r="G13" s="13" t="s">
        <v>38</v>
      </c>
      <c r="H13" s="13" t="s">
        <v>38</v>
      </c>
      <c r="I13" s="13" t="s">
        <v>38</v>
      </c>
      <c r="J13" s="13" t="s">
        <v>38</v>
      </c>
      <c r="K13" s="13" t="s">
        <v>38</v>
      </c>
      <c r="L13" s="13" t="s">
        <v>38</v>
      </c>
      <c r="M13" s="13" t="s">
        <v>38</v>
      </c>
      <c r="N13" s="13" t="s">
        <v>38</v>
      </c>
      <c r="O13" s="13" t="s">
        <v>38</v>
      </c>
      <c r="P13" s="13">
        <v>2200</v>
      </c>
      <c r="Q13" s="13" t="s">
        <v>38</v>
      </c>
      <c r="R13" s="13" t="s">
        <v>38</v>
      </c>
      <c r="S13" s="13" t="s">
        <v>38</v>
      </c>
      <c r="T13" s="13" t="s">
        <v>38</v>
      </c>
      <c r="U13" s="13">
        <v>3000</v>
      </c>
      <c r="V13" s="13" t="s">
        <v>38</v>
      </c>
      <c r="W13" s="13" t="s">
        <v>38</v>
      </c>
      <c r="X13" s="13" t="s">
        <v>38</v>
      </c>
      <c r="Y13" s="13" t="s">
        <v>38</v>
      </c>
      <c r="Z13" s="13" t="s">
        <v>38</v>
      </c>
      <c r="AA13" s="13" t="s">
        <v>38</v>
      </c>
      <c r="AB13" s="13" t="s">
        <v>38</v>
      </c>
      <c r="AC13" s="13" t="s">
        <v>38</v>
      </c>
      <c r="AD13" s="13" t="s">
        <v>38</v>
      </c>
      <c r="AE13" s="13" t="s">
        <v>38</v>
      </c>
      <c r="AF13" s="13" t="s">
        <v>38</v>
      </c>
      <c r="AG13" s="13" t="s">
        <v>38</v>
      </c>
      <c r="AH13" s="13" t="s">
        <v>38</v>
      </c>
      <c r="AI13" s="89" t="s">
        <v>73</v>
      </c>
    </row>
    <row r="14" spans="2:35" ht="49.5" x14ac:dyDescent="0.25">
      <c r="B14" s="83" t="s">
        <v>9</v>
      </c>
      <c r="C14" s="84" t="s">
        <v>38</v>
      </c>
      <c r="D14" s="84" t="s">
        <v>38</v>
      </c>
      <c r="E14" s="84" t="s">
        <v>38</v>
      </c>
      <c r="F14" s="84" t="s">
        <v>38</v>
      </c>
      <c r="G14" s="84" t="s">
        <v>38</v>
      </c>
      <c r="H14" s="84" t="s">
        <v>38</v>
      </c>
      <c r="I14" s="84" t="s">
        <v>38</v>
      </c>
      <c r="J14" s="84" t="s">
        <v>38</v>
      </c>
      <c r="K14" s="84" t="s">
        <v>38</v>
      </c>
      <c r="L14" s="84" t="s">
        <v>38</v>
      </c>
      <c r="M14" s="84" t="s">
        <v>38</v>
      </c>
      <c r="N14" s="84" t="s">
        <v>38</v>
      </c>
      <c r="O14" s="84" t="s">
        <v>38</v>
      </c>
      <c r="P14" s="84" t="s">
        <v>38</v>
      </c>
      <c r="Q14" s="84">
        <v>2500</v>
      </c>
      <c r="R14" s="84" t="s">
        <v>38</v>
      </c>
      <c r="S14" s="84" t="s">
        <v>38</v>
      </c>
      <c r="T14" s="84" t="s">
        <v>38</v>
      </c>
      <c r="U14" s="84">
        <v>2500</v>
      </c>
      <c r="V14" s="84" t="s">
        <v>38</v>
      </c>
      <c r="W14" s="84" t="s">
        <v>38</v>
      </c>
      <c r="X14" s="84" t="s">
        <v>38</v>
      </c>
      <c r="Y14" s="84" t="s">
        <v>38</v>
      </c>
      <c r="Z14" s="84" t="s">
        <v>38</v>
      </c>
      <c r="AA14" s="84" t="s">
        <v>38</v>
      </c>
      <c r="AB14" s="84" t="s">
        <v>38</v>
      </c>
      <c r="AC14" s="84" t="s">
        <v>38</v>
      </c>
      <c r="AD14" s="84" t="s">
        <v>38</v>
      </c>
      <c r="AE14" s="84" t="s">
        <v>38</v>
      </c>
      <c r="AF14" s="84" t="s">
        <v>38</v>
      </c>
      <c r="AG14" s="84" t="s">
        <v>38</v>
      </c>
      <c r="AH14" s="84" t="s">
        <v>38</v>
      </c>
      <c r="AI14" s="89" t="s">
        <v>67</v>
      </c>
    </row>
    <row r="15" spans="2:35" ht="33" x14ac:dyDescent="0.25">
      <c r="B15" s="85" t="s">
        <v>200</v>
      </c>
      <c r="C15" s="84" t="s">
        <v>38</v>
      </c>
      <c r="D15" s="84" t="s">
        <v>38</v>
      </c>
      <c r="E15" s="84" t="s">
        <v>38</v>
      </c>
      <c r="F15" s="84" t="s">
        <v>38</v>
      </c>
      <c r="G15" s="84" t="s">
        <v>38</v>
      </c>
      <c r="H15" s="84" t="s">
        <v>38</v>
      </c>
      <c r="I15" s="84" t="s">
        <v>38</v>
      </c>
      <c r="J15" s="84" t="s">
        <v>38</v>
      </c>
      <c r="K15" s="84" t="s">
        <v>38</v>
      </c>
      <c r="L15" s="84" t="s">
        <v>38</v>
      </c>
      <c r="M15" s="84" t="s">
        <v>38</v>
      </c>
      <c r="N15" s="84" t="s">
        <v>38</v>
      </c>
      <c r="O15" s="84" t="s">
        <v>38</v>
      </c>
      <c r="P15" s="84" t="s">
        <v>38</v>
      </c>
      <c r="Q15" s="84" t="s">
        <v>38</v>
      </c>
      <c r="R15" s="84" t="s">
        <v>38</v>
      </c>
      <c r="S15" s="84" t="s">
        <v>38</v>
      </c>
      <c r="T15" s="84" t="s">
        <v>38</v>
      </c>
      <c r="U15" s="84" t="s">
        <v>38</v>
      </c>
      <c r="V15" s="84" t="s">
        <v>38</v>
      </c>
      <c r="W15" s="84" t="s">
        <v>38</v>
      </c>
      <c r="X15" s="84" t="s">
        <v>38</v>
      </c>
      <c r="Y15" s="84" t="s">
        <v>38</v>
      </c>
      <c r="Z15" s="84" t="s">
        <v>38</v>
      </c>
      <c r="AA15" s="84" t="s">
        <v>38</v>
      </c>
      <c r="AB15" s="84" t="s">
        <v>38</v>
      </c>
      <c r="AC15" s="84" t="s">
        <v>38</v>
      </c>
      <c r="AD15" s="84" t="s">
        <v>38</v>
      </c>
      <c r="AE15" s="84" t="s">
        <v>38</v>
      </c>
      <c r="AF15" s="84" t="s">
        <v>38</v>
      </c>
      <c r="AG15" s="84">
        <v>3300</v>
      </c>
      <c r="AH15" s="84">
        <v>3000</v>
      </c>
      <c r="AI15" s="89" t="s">
        <v>70</v>
      </c>
    </row>
    <row r="16" spans="2:35" x14ac:dyDescent="0.25">
      <c r="B16" s="86"/>
      <c r="C16" s="87">
        <v>1</v>
      </c>
      <c r="D16" s="87">
        <v>1</v>
      </c>
      <c r="E16" s="87">
        <v>2</v>
      </c>
      <c r="F16" s="87">
        <v>1</v>
      </c>
      <c r="G16" s="87">
        <v>1</v>
      </c>
      <c r="H16" s="87">
        <v>2</v>
      </c>
      <c r="I16" s="87">
        <v>2</v>
      </c>
      <c r="J16" s="88">
        <v>1</v>
      </c>
      <c r="K16" s="88">
        <v>1</v>
      </c>
      <c r="L16" s="88">
        <v>1</v>
      </c>
      <c r="M16" s="88">
        <v>2</v>
      </c>
      <c r="N16" s="88">
        <v>2</v>
      </c>
      <c r="O16" s="88">
        <v>3</v>
      </c>
      <c r="P16" s="88">
        <v>3</v>
      </c>
      <c r="Q16" s="88">
        <v>1</v>
      </c>
      <c r="R16" s="88">
        <v>1</v>
      </c>
      <c r="S16" s="88">
        <v>2</v>
      </c>
      <c r="T16" s="88">
        <v>2</v>
      </c>
      <c r="U16" s="88">
        <v>2</v>
      </c>
      <c r="V16" s="88">
        <v>3</v>
      </c>
      <c r="W16" s="88">
        <v>3</v>
      </c>
      <c r="X16" s="88">
        <v>3</v>
      </c>
      <c r="Y16" s="88">
        <v>3</v>
      </c>
      <c r="Z16" s="88">
        <v>3</v>
      </c>
      <c r="AA16" s="88">
        <v>3</v>
      </c>
      <c r="AB16" s="88">
        <v>3</v>
      </c>
      <c r="AC16" s="88">
        <v>3</v>
      </c>
      <c r="AD16" s="88">
        <v>3</v>
      </c>
      <c r="AE16" s="88">
        <v>3</v>
      </c>
      <c r="AF16" s="88">
        <v>3</v>
      </c>
      <c r="AG16" s="88">
        <v>3</v>
      </c>
      <c r="AH16" s="88">
        <v>3</v>
      </c>
      <c r="AI16" s="89" t="s">
        <v>74</v>
      </c>
    </row>
    <row r="17" spans="2:35" x14ac:dyDescent="0.25">
      <c r="B17" s="7"/>
      <c r="C17" s="1"/>
      <c r="D17" s="1"/>
      <c r="E17" s="1"/>
      <c r="F17" s="1"/>
      <c r="G17" s="1"/>
      <c r="H17" s="1"/>
      <c r="AI17" s="89" t="s">
        <v>19</v>
      </c>
    </row>
    <row r="18" spans="2:35" x14ac:dyDescent="0.25">
      <c r="AI18" s="89" t="s">
        <v>20</v>
      </c>
    </row>
    <row r="19" spans="2:35" x14ac:dyDescent="0.25">
      <c r="B19" s="6" t="s">
        <v>52</v>
      </c>
      <c r="AI19" s="89" t="s">
        <v>21</v>
      </c>
    </row>
    <row r="20" spans="2:35" s="10" customFormat="1" x14ac:dyDescent="0.25">
      <c r="B20" s="2" t="s">
        <v>35</v>
      </c>
      <c r="C20" s="4" t="s">
        <v>94</v>
      </c>
      <c r="D20" s="2" t="s">
        <v>95</v>
      </c>
      <c r="E20" s="2" t="s">
        <v>96</v>
      </c>
      <c r="AI20" s="89" t="s">
        <v>22</v>
      </c>
    </row>
    <row r="21" spans="2:35" ht="20.25" customHeight="1" x14ac:dyDescent="0.25">
      <c r="B21" s="3" t="s">
        <v>206</v>
      </c>
      <c r="C21" s="5">
        <v>20</v>
      </c>
      <c r="D21" s="5">
        <v>20</v>
      </c>
      <c r="E21" s="5">
        <v>20</v>
      </c>
      <c r="F21" s="6">
        <f>IF('Posouzení SV do 30.6.2024'!D17&lt;4001,1,IF('Posouzení SV do 30.6.2024'!D17&gt;8000,3,2))</f>
        <v>1</v>
      </c>
      <c r="AI21" s="89" t="s">
        <v>193</v>
      </c>
    </row>
    <row r="22" spans="2:35" ht="20.25" customHeight="1" x14ac:dyDescent="0.25">
      <c r="B22" s="3" t="s">
        <v>207</v>
      </c>
      <c r="C22" s="5">
        <v>25</v>
      </c>
      <c r="D22" s="5">
        <v>30</v>
      </c>
      <c r="E22" s="5">
        <v>40</v>
      </c>
      <c r="AI22" s="89" t="s">
        <v>81</v>
      </c>
    </row>
    <row r="23" spans="2:35" ht="20.25" customHeight="1" x14ac:dyDescent="0.25">
      <c r="B23" s="3" t="s">
        <v>208</v>
      </c>
      <c r="C23" s="5">
        <v>25</v>
      </c>
      <c r="D23" s="5">
        <v>30</v>
      </c>
      <c r="E23" s="5">
        <v>40</v>
      </c>
      <c r="AI23" s="89" t="s">
        <v>82</v>
      </c>
    </row>
    <row r="24" spans="2:35" s="12" customFormat="1" ht="20.25" customHeight="1" x14ac:dyDescent="0.25">
      <c r="B24" s="3" t="s">
        <v>124</v>
      </c>
      <c r="C24" s="5">
        <v>10</v>
      </c>
      <c r="D24" s="5">
        <v>10</v>
      </c>
      <c r="E24" s="5">
        <v>10</v>
      </c>
      <c r="AI24" s="89" t="s">
        <v>83</v>
      </c>
    </row>
    <row r="25" spans="2:35" s="12" customFormat="1" ht="20.25" customHeight="1" x14ac:dyDescent="0.25">
      <c r="B25" s="3" t="s">
        <v>125</v>
      </c>
      <c r="C25" s="5">
        <v>5</v>
      </c>
      <c r="D25" s="5">
        <v>5</v>
      </c>
      <c r="E25" s="5">
        <v>5</v>
      </c>
      <c r="AI25" s="89" t="s">
        <v>84</v>
      </c>
    </row>
    <row r="26" spans="2:35" s="12" customFormat="1" ht="20.25" customHeight="1" x14ac:dyDescent="0.25">
      <c r="B26" s="3" t="s">
        <v>209</v>
      </c>
      <c r="C26" s="5">
        <v>25</v>
      </c>
      <c r="D26" s="5">
        <v>30</v>
      </c>
      <c r="E26" s="5">
        <v>40</v>
      </c>
      <c r="AI26" s="89" t="s">
        <v>85</v>
      </c>
    </row>
    <row r="27" spans="2:35" x14ac:dyDescent="0.25">
      <c r="AI27" s="89" t="s">
        <v>86</v>
      </c>
    </row>
    <row r="28" spans="2:35" x14ac:dyDescent="0.25">
      <c r="B28" s="6" t="s">
        <v>53</v>
      </c>
      <c r="AI28" s="90" t="s">
        <v>194</v>
      </c>
    </row>
    <row r="29" spans="2:35" ht="63" customHeight="1" x14ac:dyDescent="0.25">
      <c r="B29" s="3" t="s">
        <v>37</v>
      </c>
      <c r="C29" s="5" t="s">
        <v>39</v>
      </c>
      <c r="D29" s="5" t="s">
        <v>40</v>
      </c>
      <c r="E29" s="5" t="s">
        <v>41</v>
      </c>
      <c r="F29" s="5" t="s">
        <v>42</v>
      </c>
      <c r="G29" s="5" t="s">
        <v>43</v>
      </c>
      <c r="H29" s="5" t="s">
        <v>44</v>
      </c>
      <c r="I29" s="5" t="s">
        <v>45</v>
      </c>
      <c r="J29" s="5" t="s">
        <v>46</v>
      </c>
      <c r="K29" s="5" t="s">
        <v>47</v>
      </c>
      <c r="L29" s="5" t="s">
        <v>48</v>
      </c>
      <c r="M29" s="5" t="s">
        <v>49</v>
      </c>
      <c r="N29" s="5" t="s">
        <v>50</v>
      </c>
      <c r="O29" s="5" t="s">
        <v>51</v>
      </c>
      <c r="AI29" s="90" t="s">
        <v>195</v>
      </c>
    </row>
    <row r="30" spans="2:35" x14ac:dyDescent="0.25">
      <c r="B30" s="3" t="s">
        <v>34</v>
      </c>
      <c r="C30" s="5">
        <v>10</v>
      </c>
      <c r="D30" s="5">
        <v>11</v>
      </c>
      <c r="E30" s="5">
        <v>12</v>
      </c>
      <c r="F30" s="5">
        <v>13</v>
      </c>
      <c r="G30" s="5">
        <v>14</v>
      </c>
      <c r="H30" s="5">
        <v>15</v>
      </c>
      <c r="I30" s="5">
        <v>16</v>
      </c>
      <c r="J30" s="5">
        <v>18</v>
      </c>
      <c r="K30" s="5">
        <v>19</v>
      </c>
      <c r="L30" s="5">
        <v>20</v>
      </c>
      <c r="M30" s="5">
        <v>21</v>
      </c>
      <c r="N30" s="5">
        <v>22</v>
      </c>
      <c r="O30" s="5">
        <v>23</v>
      </c>
      <c r="AI30" s="90" t="s">
        <v>196</v>
      </c>
    </row>
    <row r="31" spans="2:35" x14ac:dyDescent="0.25">
      <c r="B31" s="3" t="s">
        <v>207</v>
      </c>
      <c r="C31" s="5">
        <v>10</v>
      </c>
      <c r="D31" s="5">
        <v>10</v>
      </c>
      <c r="E31" s="5">
        <v>10</v>
      </c>
      <c r="F31" s="5">
        <v>10</v>
      </c>
      <c r="G31" s="5">
        <v>10</v>
      </c>
      <c r="H31" s="5">
        <v>10</v>
      </c>
      <c r="I31" s="5">
        <v>10</v>
      </c>
      <c r="J31" s="5">
        <v>10</v>
      </c>
      <c r="K31" s="5">
        <v>10</v>
      </c>
      <c r="L31" s="5">
        <v>10</v>
      </c>
      <c r="M31" s="5">
        <v>10</v>
      </c>
      <c r="N31" s="5">
        <v>10</v>
      </c>
      <c r="O31" s="5">
        <v>10</v>
      </c>
      <c r="AI31" s="90" t="s">
        <v>197</v>
      </c>
    </row>
    <row r="32" spans="2:35" x14ac:dyDescent="0.25">
      <c r="B32" s="3" t="s">
        <v>36</v>
      </c>
      <c r="C32" s="5">
        <v>10</v>
      </c>
      <c r="D32" s="5">
        <v>10</v>
      </c>
      <c r="E32" s="5">
        <v>10</v>
      </c>
      <c r="F32" s="5">
        <v>10</v>
      </c>
      <c r="G32" s="5">
        <v>10</v>
      </c>
      <c r="H32" s="5">
        <v>10</v>
      </c>
      <c r="I32" s="5">
        <v>10</v>
      </c>
      <c r="J32" s="5">
        <v>10</v>
      </c>
      <c r="K32" s="5">
        <v>10</v>
      </c>
      <c r="L32" s="5">
        <v>10</v>
      </c>
      <c r="M32" s="5">
        <v>10</v>
      </c>
      <c r="N32" s="5">
        <v>10</v>
      </c>
      <c r="O32" s="5">
        <v>10</v>
      </c>
      <c r="AI32" s="90" t="s">
        <v>198</v>
      </c>
    </row>
    <row r="33" spans="2:35" s="12" customFormat="1" x14ac:dyDescent="0.25">
      <c r="B33" s="3" t="s">
        <v>124</v>
      </c>
      <c r="C33" s="5">
        <v>10</v>
      </c>
      <c r="D33" s="5">
        <v>10</v>
      </c>
      <c r="E33" s="5">
        <v>10</v>
      </c>
      <c r="F33" s="5">
        <v>10</v>
      </c>
      <c r="G33" s="5">
        <v>10</v>
      </c>
      <c r="H33" s="5">
        <v>10</v>
      </c>
      <c r="I33" s="5">
        <v>10</v>
      </c>
      <c r="J33" s="5">
        <v>10</v>
      </c>
      <c r="K33" s="5">
        <v>10</v>
      </c>
      <c r="L33" s="5">
        <v>10</v>
      </c>
      <c r="M33" s="5">
        <v>10</v>
      </c>
      <c r="N33" s="5">
        <v>10</v>
      </c>
      <c r="O33" s="5">
        <v>10</v>
      </c>
      <c r="AI33" s="91" t="s">
        <v>201</v>
      </c>
    </row>
    <row r="34" spans="2:35" s="12" customFormat="1" x14ac:dyDescent="0.25">
      <c r="B34" s="3" t="s">
        <v>125</v>
      </c>
      <c r="C34" s="5">
        <v>5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5</v>
      </c>
      <c r="J34" s="5">
        <v>5</v>
      </c>
      <c r="K34" s="5">
        <v>5</v>
      </c>
      <c r="L34" s="5">
        <v>5</v>
      </c>
      <c r="M34" s="5">
        <v>5</v>
      </c>
      <c r="N34" s="5">
        <v>5</v>
      </c>
      <c r="O34" s="5">
        <v>5</v>
      </c>
      <c r="AI34" s="91"/>
    </row>
    <row r="35" spans="2:35" s="12" customFormat="1" x14ac:dyDescent="0.25">
      <c r="B35" s="3" t="s">
        <v>209</v>
      </c>
      <c r="C35" s="5">
        <v>10</v>
      </c>
      <c r="D35" s="5">
        <v>10</v>
      </c>
      <c r="E35" s="5">
        <v>10</v>
      </c>
      <c r="F35" s="5">
        <v>10</v>
      </c>
      <c r="G35" s="5">
        <v>10</v>
      </c>
      <c r="H35" s="5">
        <v>10</v>
      </c>
      <c r="I35" s="5">
        <v>10</v>
      </c>
      <c r="J35" s="5">
        <v>10</v>
      </c>
      <c r="K35" s="5">
        <v>10</v>
      </c>
      <c r="L35" s="5">
        <v>10</v>
      </c>
      <c r="M35" s="5">
        <v>10</v>
      </c>
      <c r="N35" s="5">
        <v>10</v>
      </c>
      <c r="O35" s="5">
        <v>10</v>
      </c>
    </row>
    <row r="36" spans="2:35" x14ac:dyDescent="0.25">
      <c r="B36" s="14">
        <f>LOOKUP('Posouzení SV do 30.6.2024'!D19,C36:O36,C37:O37)</f>
        <v>2</v>
      </c>
      <c r="C36" s="14">
        <v>0</v>
      </c>
      <c r="D36" s="14">
        <v>180</v>
      </c>
      <c r="E36" s="14">
        <v>230</v>
      </c>
      <c r="F36" s="14">
        <v>280</v>
      </c>
      <c r="G36" s="14">
        <v>330</v>
      </c>
      <c r="H36" s="14">
        <v>380</v>
      </c>
      <c r="I36" s="14">
        <v>430</v>
      </c>
      <c r="J36" s="14">
        <v>530</v>
      </c>
      <c r="K36" s="14">
        <v>580</v>
      </c>
      <c r="L36" s="14">
        <v>630</v>
      </c>
      <c r="M36" s="14">
        <v>680</v>
      </c>
      <c r="N36" s="14">
        <v>730</v>
      </c>
      <c r="O36" s="14">
        <v>780</v>
      </c>
    </row>
    <row r="37" spans="2:35" x14ac:dyDescent="0.25">
      <c r="B37" s="14">
        <f>LOOKUP('Návrh SV do 30.6.2024'!D17,C36:O36,C37:O37)</f>
        <v>3</v>
      </c>
      <c r="C37" s="14">
        <v>1</v>
      </c>
      <c r="D37" s="14">
        <v>2</v>
      </c>
      <c r="E37" s="14">
        <v>3</v>
      </c>
      <c r="F37" s="14">
        <v>4</v>
      </c>
      <c r="G37" s="14">
        <v>5</v>
      </c>
      <c r="H37" s="14">
        <v>6</v>
      </c>
      <c r="I37" s="14">
        <v>7</v>
      </c>
      <c r="J37" s="14">
        <v>8</v>
      </c>
      <c r="K37" s="14">
        <v>9</v>
      </c>
      <c r="L37" s="14">
        <v>10</v>
      </c>
      <c r="M37" s="14">
        <v>11</v>
      </c>
      <c r="N37" s="14">
        <v>12</v>
      </c>
      <c r="O37" s="14">
        <v>13</v>
      </c>
    </row>
    <row r="38" spans="2:35" x14ac:dyDescent="0.25">
      <c r="B38" s="6" t="s">
        <v>58</v>
      </c>
      <c r="J38" s="6" t="s">
        <v>58</v>
      </c>
    </row>
    <row r="39" spans="2:35" x14ac:dyDescent="0.25">
      <c r="B39" s="3" t="s">
        <v>59</v>
      </c>
      <c r="C39" s="5" t="s">
        <v>103</v>
      </c>
      <c r="D39" s="5" t="s">
        <v>62</v>
      </c>
      <c r="E39" s="5" t="s">
        <v>63</v>
      </c>
      <c r="F39" s="5" t="s">
        <v>216</v>
      </c>
      <c r="H39" s="5" t="s">
        <v>103</v>
      </c>
      <c r="J39" s="3" t="s">
        <v>59</v>
      </c>
      <c r="K39" s="5" t="s">
        <v>213</v>
      </c>
      <c r="L39" s="5" t="s">
        <v>214</v>
      </c>
    </row>
    <row r="40" spans="2:35" x14ac:dyDescent="0.25">
      <c r="B40" s="3" t="s">
        <v>60</v>
      </c>
      <c r="C40" s="5">
        <f>'Posouzení SV do 30.6.2024'!D35*0.2</f>
        <v>11</v>
      </c>
      <c r="D40" s="5">
        <f>'Posouzení SV do 30.6.2024'!D35*0.2</f>
        <v>11</v>
      </c>
      <c r="E40" s="5">
        <f>'Posouzení SV do 30.6.2024'!D35*0.2</f>
        <v>11</v>
      </c>
      <c r="F40" s="5">
        <v>0</v>
      </c>
      <c r="H40" s="5" t="s">
        <v>62</v>
      </c>
      <c r="J40" s="3" t="s">
        <v>211</v>
      </c>
      <c r="K40" s="5">
        <v>17</v>
      </c>
      <c r="L40" s="5">
        <f>0.125*'Návrh SV do 30.6.2024'!D31</f>
        <v>18.75</v>
      </c>
    </row>
    <row r="41" spans="2:35" x14ac:dyDescent="0.25">
      <c r="B41" s="3" t="s">
        <v>61</v>
      </c>
      <c r="C41" s="5">
        <v>0</v>
      </c>
      <c r="D41" s="5">
        <v>0</v>
      </c>
      <c r="E41" s="5">
        <v>0</v>
      </c>
      <c r="F41" s="5">
        <v>0</v>
      </c>
      <c r="H41" s="5" t="s">
        <v>63</v>
      </c>
      <c r="J41" s="3" t="s">
        <v>212</v>
      </c>
      <c r="K41" s="5">
        <f>'Návrh SV do 30.6.2024'!D35*0.2</f>
        <v>11</v>
      </c>
      <c r="L41" s="5">
        <f>'Návrh SV do 30.6.2024'!D35*0.2</f>
        <v>11</v>
      </c>
    </row>
    <row r="42" spans="2:35" x14ac:dyDescent="0.25">
      <c r="B42" s="3" t="s">
        <v>90</v>
      </c>
      <c r="C42" s="5">
        <f>'Posouzení SV do 30.6.2024'!D35*0.2</f>
        <v>11</v>
      </c>
      <c r="D42" s="5">
        <f>'Posouzení SV do 30.6.2024'!D35*0.2</f>
        <v>11</v>
      </c>
      <c r="E42" s="5">
        <v>0</v>
      </c>
      <c r="F42" s="5">
        <v>0</v>
      </c>
      <c r="H42" s="5" t="s">
        <v>216</v>
      </c>
    </row>
    <row r="43" spans="2:35" x14ac:dyDescent="0.25">
      <c r="B43" s="3" t="s">
        <v>210</v>
      </c>
      <c r="C43" s="5">
        <f>'Posouzení SV do 30.6.2024'!D35*0.2</f>
        <v>11</v>
      </c>
      <c r="D43" s="5">
        <f>'Posouzení SV do 30.6.2024'!D35*0.2</f>
        <v>11</v>
      </c>
      <c r="E43" s="5">
        <v>0</v>
      </c>
      <c r="F43" s="5">
        <v>0</v>
      </c>
      <c r="J43" s="1"/>
      <c r="K43" s="1"/>
      <c r="L43" s="1"/>
      <c r="M43" s="1"/>
      <c r="N43" s="1"/>
    </row>
    <row r="45" spans="2:35" x14ac:dyDescent="0.25">
      <c r="C45" s="1"/>
      <c r="D45" s="1"/>
      <c r="E45" s="1"/>
      <c r="F45" s="1"/>
      <c r="G45" s="1"/>
      <c r="H45" s="1"/>
      <c r="I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2:35" x14ac:dyDescent="0.25">
      <c r="B46" s="6" t="s">
        <v>98</v>
      </c>
    </row>
    <row r="47" spans="2:35" ht="82.5" x14ac:dyDescent="0.25">
      <c r="B47" s="9" t="s">
        <v>64</v>
      </c>
      <c r="C47" s="8" t="s">
        <v>87</v>
      </c>
      <c r="D47" s="8" t="s">
        <v>88</v>
      </c>
      <c r="E47" s="8" t="s">
        <v>89</v>
      </c>
      <c r="F47" s="6">
        <f>INDEX(C16:AA16,1,'Posouzení SV do 30.6.2024'!D9)</f>
        <v>1</v>
      </c>
    </row>
    <row r="48" spans="2:35" ht="33" x14ac:dyDescent="0.25">
      <c r="B48" s="74" t="s">
        <v>217</v>
      </c>
      <c r="C48" s="75">
        <v>5</v>
      </c>
      <c r="D48" s="75">
        <v>3</v>
      </c>
      <c r="E48" s="75">
        <v>0</v>
      </c>
    </row>
    <row r="49" spans="2:5" x14ac:dyDescent="0.25">
      <c r="B49" s="74" t="s">
        <v>218</v>
      </c>
      <c r="C49" s="75">
        <v>2</v>
      </c>
      <c r="D49" s="75">
        <v>0</v>
      </c>
      <c r="E49" s="75">
        <v>0</v>
      </c>
    </row>
    <row r="50" spans="2:5" x14ac:dyDescent="0.25">
      <c r="B50" s="74" t="s">
        <v>65</v>
      </c>
      <c r="C50" s="75">
        <v>2</v>
      </c>
      <c r="D50" s="75">
        <v>0</v>
      </c>
      <c r="E50" s="75">
        <v>0</v>
      </c>
    </row>
    <row r="51" spans="2:5" ht="33" x14ac:dyDescent="0.25">
      <c r="B51" s="74" t="s">
        <v>219</v>
      </c>
      <c r="C51" s="75">
        <v>0</v>
      </c>
      <c r="D51" s="75">
        <v>0</v>
      </c>
      <c r="E51" s="75">
        <v>0</v>
      </c>
    </row>
    <row r="53" spans="2:5" x14ac:dyDescent="0.25">
      <c r="B53" s="6" t="s">
        <v>106</v>
      </c>
    </row>
    <row r="54" spans="2:5" x14ac:dyDescent="0.25">
      <c r="B54" s="6" t="s">
        <v>105</v>
      </c>
    </row>
    <row r="55" spans="2:5" x14ac:dyDescent="0.25">
      <c r="B55" s="6" t="s">
        <v>166</v>
      </c>
    </row>
    <row r="56" spans="2:5" x14ac:dyDescent="0.25">
      <c r="B56" s="6" t="s">
        <v>165</v>
      </c>
    </row>
  </sheetData>
  <sheetProtection algorithmName="SHA-512" hashValue="7Xirn/MBSdtrcdNKh0MP6v+O4Ll96GgD7rukVq+pf+2iYHN8O5c1o8HpnRVd66wms2CU9bl8uN+qmphB/GKZDw==" saltValue="LK0DdNlGPVMwgN9ekwsu4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5347670-c4d5-4868-bcd4-097005c2bab7" xsi:nil="true"/>
    <lcf76f155ced4ddcb4097134ff3c332f xmlns="e5347670-c4d5-4868-bcd4-097005c2bab7">
      <Terms xmlns="http://schemas.microsoft.com/office/infopath/2007/PartnerControls"/>
    </lcf76f155ced4ddcb4097134ff3c332f>
    <TaxCatchAll xmlns="0359e020-4ae4-4790-9033-348960b27b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5969EA27370C45B30A34899971369B" ma:contentTypeVersion="21" ma:contentTypeDescription="Vytvoří nový dokument" ma:contentTypeScope="" ma:versionID="9861b4c8eb855396bab02fdb6b497c26">
  <xsd:schema xmlns:xsd="http://www.w3.org/2001/XMLSchema" xmlns:xs="http://www.w3.org/2001/XMLSchema" xmlns:p="http://schemas.microsoft.com/office/2006/metadata/properties" xmlns:ns2="e5347670-c4d5-4868-bcd4-097005c2bab7" xmlns:ns3="0359e020-4ae4-4790-9033-348960b27b3b" targetNamespace="http://schemas.microsoft.com/office/2006/metadata/properties" ma:root="true" ma:fieldsID="51a1ea9733892b9be88eb249def87587" ns2:_="" ns3:_="">
    <xsd:import namespace="e5347670-c4d5-4868-bcd4-097005c2bab7"/>
    <xsd:import namespace="0359e020-4ae4-4790-9033-348960b27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47670-c4d5-4868-bcd4-097005c2b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v odsouhlasení" ma:internalName="Stav_x0020_odsouhlasen_x00ed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9e020-4ae4-4790-9033-348960b27b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c00baf-795b-486c-b666-06f7a9fcfdc3}" ma:internalName="TaxCatchAll" ma:showField="CatchAllData" ma:web="0359e020-4ae4-4790-9033-348960b27b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13AED-BACE-4E76-9C49-8C1A55D527F3}">
  <ds:schemaRefs>
    <ds:schemaRef ds:uri="http://schemas.microsoft.com/office/2006/metadata/properties"/>
    <ds:schemaRef ds:uri="http://schemas.microsoft.com/office/infopath/2007/PartnerControls"/>
    <ds:schemaRef ds:uri="e5347670-c4d5-4868-bcd4-097005c2bab7"/>
    <ds:schemaRef ds:uri="0359e020-4ae4-4790-9033-348960b27b3b"/>
  </ds:schemaRefs>
</ds:datastoreItem>
</file>

<file path=customXml/itemProps2.xml><?xml version="1.0" encoding="utf-8"?>
<ds:datastoreItem xmlns:ds="http://schemas.openxmlformats.org/officeDocument/2006/customXml" ds:itemID="{CFD493C2-48D2-4EF4-B511-8886F6ED8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47670-c4d5-4868-bcd4-097005c2bab7"/>
    <ds:schemaRef ds:uri="0359e020-4ae4-4790-9033-348960b27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95EF8-CB69-4D9B-A8B3-000A7350D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Úvod</vt:lpstr>
      <vt:lpstr>Návrh SV do 30.6.2024</vt:lpstr>
      <vt:lpstr>Posouzení SV do 30.6.2024</vt:lpstr>
      <vt:lpstr>Návrh SV po 1.7.2024</vt:lpstr>
      <vt:lpstr>Posouzení SV po 1.7.2024</vt:lpstr>
      <vt:lpstr>data_sv_SZ</vt:lpstr>
      <vt:lpstr>data_sv_NZ</vt:lpstr>
      <vt:lpstr>'Návrh SV do 30.6.2024'!Oblast_tisku</vt:lpstr>
      <vt:lpstr>'Návrh SV po 1.7.2024'!Oblast_tisku</vt:lpstr>
      <vt:lpstr>'Posouzení SV do 30.6.2024'!Oblast_tisku</vt:lpstr>
      <vt:lpstr>'Posouzení SV po 1.7.2024'!Oblast_tisku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Lenka Charousková</cp:lastModifiedBy>
  <cp:lastPrinted>2017-03-12T20:02:43Z</cp:lastPrinted>
  <dcterms:created xsi:type="dcterms:W3CDTF">2014-09-11T18:32:37Z</dcterms:created>
  <dcterms:modified xsi:type="dcterms:W3CDTF">2026-06-22T12:46:00Z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0x010100085969EA27370C45B30A34899971369B</vt:lpwstr>
  </property>
  <property fmtid="{D5CDD505-2E9C-101B-9397-08002B2CF9AE}" pid="3" name="MediaServiceImageTags">
    <vt:lpwstr/>
  </property>
</Properties>
</file>